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90" yWindow="-90" windowWidth="14910" windowHeight="9870" activeTab="2"/>
  </bookViews>
  <sheets>
    <sheet name="총괄표" sheetId="1" r:id="rId1"/>
    <sheet name="세입내역" sheetId="2" r:id="rId2"/>
    <sheet name="세출내역" sheetId="4" r:id="rId3"/>
  </sheets>
  <calcPr calcId="125725"/>
</workbook>
</file>

<file path=xl/calcChain.xml><?xml version="1.0" encoding="utf-8"?>
<calcChain xmlns="http://schemas.openxmlformats.org/spreadsheetml/2006/main">
  <c r="F19" i="1"/>
  <c r="K19"/>
  <c r="L19" s="1"/>
  <c r="J19"/>
  <c r="E19"/>
  <c r="D19"/>
  <c r="L8"/>
  <c r="L9"/>
  <c r="L10"/>
  <c r="L11"/>
  <c r="L12"/>
  <c r="L13"/>
  <c r="L14"/>
  <c r="L15"/>
  <c r="L7"/>
  <c r="F8"/>
  <c r="F9"/>
  <c r="F10"/>
  <c r="F11"/>
  <c r="F12"/>
  <c r="F13"/>
  <c r="F14"/>
  <c r="F7"/>
  <c r="E25" i="2"/>
  <c r="E43" i="4"/>
  <c r="E37"/>
  <c r="E32"/>
  <c r="E24"/>
  <c r="E6"/>
  <c r="E19"/>
  <c r="F38"/>
  <c r="F39"/>
  <c r="F36"/>
  <c r="F34"/>
  <c r="F27"/>
  <c r="F26"/>
  <c r="F20"/>
  <c r="F13"/>
  <c r="F12"/>
  <c r="F11"/>
  <c r="F7"/>
  <c r="F23" i="2"/>
  <c r="F24"/>
  <c r="Q8" i="4"/>
  <c r="D21" i="2"/>
  <c r="D20" s="1"/>
  <c r="D19" s="1"/>
  <c r="F19" s="1"/>
  <c r="F21" l="1"/>
  <c r="F20"/>
  <c r="E5" i="4"/>
  <c r="Q7" l="1"/>
  <c r="D42"/>
  <c r="F42" s="1"/>
  <c r="D41" l="1"/>
  <c r="D40" l="1"/>
  <c r="F40" s="1"/>
  <c r="F41"/>
  <c r="D38"/>
  <c r="D18"/>
  <c r="F18" s="1"/>
  <c r="D34"/>
  <c r="D35"/>
  <c r="F35" s="1"/>
  <c r="D21"/>
  <c r="F21" s="1"/>
  <c r="D20"/>
  <c r="D37" l="1"/>
  <c r="D11"/>
  <c r="D19"/>
  <c r="F19" s="1"/>
  <c r="D26"/>
  <c r="D29"/>
  <c r="F29" s="1"/>
  <c r="Q10"/>
  <c r="S18" i="2"/>
  <c r="S17"/>
  <c r="S16"/>
  <c r="S11"/>
  <c r="S10"/>
  <c r="S9"/>
  <c r="F37" i="4" l="1"/>
  <c r="S8" i="2"/>
  <c r="S7" s="1"/>
  <c r="S15"/>
  <c r="S14" s="1"/>
  <c r="D22"/>
  <c r="F22" s="1"/>
  <c r="D36" i="4" l="1"/>
  <c r="Q31"/>
  <c r="D30" s="1"/>
  <c r="F30" s="1"/>
  <c r="Q28"/>
  <c r="D27" s="1"/>
  <c r="Q25"/>
  <c r="D25" s="1"/>
  <c r="F25" s="1"/>
  <c r="D33" l="1"/>
  <c r="D24"/>
  <c r="F24" s="1"/>
  <c r="D7" i="2"/>
  <c r="D7" i="4"/>
  <c r="D14" i="2"/>
  <c r="F7" l="1"/>
  <c r="D6"/>
  <c r="F6" s="1"/>
  <c r="D32" i="4"/>
  <c r="F33"/>
  <c r="D13" i="2"/>
  <c r="F14"/>
  <c r="H12" i="4"/>
  <c r="H13" s="1"/>
  <c r="Q13" s="1"/>
  <c r="D5" i="2" l="1"/>
  <c r="F32" i="4"/>
  <c r="D12" i="2"/>
  <c r="F13"/>
  <c r="H17" i="4"/>
  <c r="Q17" s="1"/>
  <c r="H14"/>
  <c r="Q14" s="1"/>
  <c r="Q12"/>
  <c r="D12" s="1"/>
  <c r="H16"/>
  <c r="Q16" s="1"/>
  <c r="H15"/>
  <c r="Q15" s="1"/>
  <c r="D25" i="2" l="1"/>
  <c r="F5"/>
  <c r="F25"/>
  <c r="F12"/>
  <c r="D13" i="4"/>
  <c r="D6" s="1"/>
  <c r="D5" l="1"/>
  <c r="D43" s="1"/>
  <c r="F43" s="1"/>
  <c r="F6"/>
  <c r="F5" l="1"/>
</calcChain>
</file>

<file path=xl/sharedStrings.xml><?xml version="1.0" encoding="utf-8"?>
<sst xmlns="http://schemas.openxmlformats.org/spreadsheetml/2006/main" count="273" uniqueCount="128">
  <si>
    <t>(1) 세입ㆍ세출 예산 총괄</t>
    <phoneticPr fontId="1" type="noConversion"/>
  </si>
  <si>
    <t>세입총괄</t>
    <phoneticPr fontId="1" type="noConversion"/>
  </si>
  <si>
    <t>과목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</si>
  <si>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</si>
  <si>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</si>
  <si>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</si>
  <si>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개월</t>
    <phoneticPr fontId="1" type="noConversion"/>
  </si>
  <si>
    <t>=</t>
    <phoneticPr fontId="1" type="noConversion"/>
  </si>
  <si>
    <t>과       목</t>
    <phoneticPr fontId="1" type="noConversion"/>
  </si>
  <si>
    <t>관       항       목</t>
    <phoneticPr fontId="1" type="noConversion"/>
  </si>
  <si>
    <t>산     출     내     역</t>
    <phoneticPr fontId="1" type="noConversion"/>
  </si>
  <si>
    <t>(단위 : 원)</t>
    <phoneticPr fontId="1" type="noConversion"/>
  </si>
  <si>
    <t>원</t>
    <phoneticPr fontId="1" type="noConversion"/>
  </si>
  <si>
    <t>＊교육여비 :</t>
    <phoneticPr fontId="1" type="noConversion"/>
  </si>
  <si>
    <t>월</t>
    <phoneticPr fontId="1" type="noConversion"/>
  </si>
  <si>
    <t>＊차량유류비 및 차량유지관리비 등</t>
    <phoneticPr fontId="1" type="noConversion"/>
  </si>
  <si>
    <t xml:space="preserve">＊치약, 칫솔, 수건 등 </t>
    <phoneticPr fontId="1" type="noConversion"/>
  </si>
  <si>
    <t>(2) 세입내역</t>
    <phoneticPr fontId="1" type="noConversion"/>
  </si>
  <si>
    <t>(3) 세출내역</t>
    <phoneticPr fontId="1" type="noConversion"/>
  </si>
  <si>
    <t>세출총괄</t>
    <phoneticPr fontId="1" type="noConversion"/>
  </si>
  <si>
    <t>세입총계</t>
    <phoneticPr fontId="1" type="noConversion"/>
  </si>
  <si>
    <t>세출총계</t>
    <phoneticPr fontId="1" type="noConversion"/>
  </si>
  <si>
    <t>01 입소자부담금수입</t>
    <phoneticPr fontId="1" type="noConversion"/>
  </si>
  <si>
    <t>11 입소비용수입</t>
    <phoneticPr fontId="1" type="noConversion"/>
  </si>
  <si>
    <t>원</t>
    <phoneticPr fontId="1" type="noConversion"/>
  </si>
  <si>
    <t>01 사무비</t>
    <phoneticPr fontId="1" type="noConversion"/>
  </si>
  <si>
    <t>11 인건비</t>
    <phoneticPr fontId="1" type="noConversion"/>
  </si>
  <si>
    <t>13 운영비</t>
    <phoneticPr fontId="1" type="noConversion"/>
  </si>
  <si>
    <t>02 재산조성비</t>
    <phoneticPr fontId="1" type="noConversion"/>
  </si>
  <si>
    <t>21 시설비</t>
    <phoneticPr fontId="1" type="noConversion"/>
  </si>
  <si>
    <t>03 사업비</t>
    <phoneticPr fontId="1" type="noConversion"/>
  </si>
  <si>
    <t>31 운영비</t>
    <phoneticPr fontId="1" type="noConversion"/>
  </si>
  <si>
    <t>33 사업비</t>
    <phoneticPr fontId="1" type="noConversion"/>
  </si>
  <si>
    <t>=</t>
    <phoneticPr fontId="1" type="noConversion"/>
  </si>
  <si>
    <t>×</t>
    <phoneticPr fontId="1" type="noConversion"/>
  </si>
  <si>
    <t>%</t>
    <phoneticPr fontId="1" type="noConversion"/>
  </si>
  <si>
    <t>116                         사회보험부담금</t>
    <phoneticPr fontId="1" type="noConversion"/>
  </si>
  <si>
    <t>입소자부담금수입</t>
    <phoneticPr fontId="1" type="noConversion"/>
  </si>
  <si>
    <t>입소비용수입</t>
    <phoneticPr fontId="1" type="noConversion"/>
  </si>
  <si>
    <t>전입금</t>
    <phoneticPr fontId="1" type="noConversion"/>
  </si>
  <si>
    <t>잡수입</t>
    <phoneticPr fontId="1" type="noConversion"/>
  </si>
  <si>
    <t>사무비</t>
    <phoneticPr fontId="1" type="noConversion"/>
  </si>
  <si>
    <t>인건비</t>
    <phoneticPr fontId="1" type="noConversion"/>
  </si>
  <si>
    <t>운영비</t>
    <phoneticPr fontId="1" type="noConversion"/>
  </si>
  <si>
    <t>재산조성비</t>
    <phoneticPr fontId="1" type="noConversion"/>
  </si>
  <si>
    <t>시설비</t>
    <phoneticPr fontId="1" type="noConversion"/>
  </si>
  <si>
    <t>사업비</t>
    <phoneticPr fontId="1" type="noConversion"/>
  </si>
  <si>
    <t>관항</t>
    <phoneticPr fontId="1" type="noConversion"/>
  </si>
  <si>
    <t>08 전입금</t>
    <phoneticPr fontId="1" type="noConversion"/>
  </si>
  <si>
    <t>81 전입금</t>
    <phoneticPr fontId="1" type="noConversion"/>
  </si>
  <si>
    <t>=</t>
    <phoneticPr fontId="1" type="noConversion"/>
  </si>
  <si>
    <t>*법인전입금</t>
    <phoneticPr fontId="1" type="noConversion"/>
  </si>
  <si>
    <t>요양급여수입</t>
    <phoneticPr fontId="1" type="noConversion"/>
  </si>
  <si>
    <t>장기요양급여수입</t>
    <phoneticPr fontId="1" type="noConversion"/>
  </si>
  <si>
    <t>10 잡수입</t>
    <phoneticPr fontId="1" type="noConversion"/>
  </si>
  <si>
    <t>101 잡수입</t>
    <phoneticPr fontId="1" type="noConversion"/>
  </si>
  <si>
    <t>611                    장기요양사업수입</t>
    <phoneticPr fontId="1" type="noConversion"/>
  </si>
  <si>
    <t>811                        법인전입금</t>
    <phoneticPr fontId="1" type="noConversion"/>
  </si>
  <si>
    <t>1012                   기타예금이자수입</t>
    <phoneticPr fontId="1" type="noConversion"/>
  </si>
  <si>
    <t>111                    입소비용수입</t>
    <phoneticPr fontId="1" type="noConversion"/>
  </si>
  <si>
    <t>3등급</t>
    <phoneticPr fontId="1" type="noConversion"/>
  </si>
  <si>
    <t>예금이자</t>
    <phoneticPr fontId="1" type="noConversion"/>
  </si>
  <si>
    <t>원</t>
    <phoneticPr fontId="1" type="noConversion"/>
  </si>
  <si>
    <t>×</t>
    <phoneticPr fontId="1" type="noConversion"/>
  </si>
  <si>
    <t>=</t>
    <phoneticPr fontId="1" type="noConversion"/>
  </si>
  <si>
    <t>111                        급여</t>
    <phoneticPr fontId="1" type="noConversion"/>
  </si>
  <si>
    <t>115                         퇴직적립금</t>
    <phoneticPr fontId="1" type="noConversion"/>
  </si>
  <si>
    <t>월</t>
    <phoneticPr fontId="1" type="noConversion"/>
  </si>
  <si>
    <t>117                      기타후생경비</t>
    <phoneticPr fontId="1" type="noConversion"/>
  </si>
  <si>
    <t>12 업무추진비</t>
    <phoneticPr fontId="1" type="noConversion"/>
  </si>
  <si>
    <t>121                   기관운영비</t>
    <phoneticPr fontId="1" type="noConversion"/>
  </si>
  <si>
    <t>123                   회의비</t>
    <phoneticPr fontId="1" type="noConversion"/>
  </si>
  <si>
    <t>* 건강보험 :</t>
    <phoneticPr fontId="1" type="noConversion"/>
  </si>
  <si>
    <t>* 요양보험 :</t>
    <phoneticPr fontId="1" type="noConversion"/>
  </si>
  <si>
    <t>* 국민연금 :</t>
    <phoneticPr fontId="1" type="noConversion"/>
  </si>
  <si>
    <t>* 고용보험 :</t>
    <phoneticPr fontId="1" type="noConversion"/>
  </si>
  <si>
    <t>* 산재보험 :</t>
    <phoneticPr fontId="1" type="noConversion"/>
  </si>
  <si>
    <t>* 기관운영비</t>
    <phoneticPr fontId="1" type="noConversion"/>
  </si>
  <si>
    <t>* 회의비</t>
    <phoneticPr fontId="1" type="noConversion"/>
  </si>
  <si>
    <t>＊협회비 및 보험료</t>
    <phoneticPr fontId="1" type="noConversion"/>
  </si>
  <si>
    <t>213                   시설장비유지비</t>
    <phoneticPr fontId="1" type="noConversion"/>
  </si>
  <si>
    <t>212                         자산취득비</t>
    <phoneticPr fontId="1" type="noConversion"/>
  </si>
  <si>
    <t>132                      수용비및수수료</t>
    <phoneticPr fontId="1" type="noConversion"/>
  </si>
  <si>
    <t>131                        여비</t>
    <phoneticPr fontId="1" type="noConversion"/>
  </si>
  <si>
    <t>133                   공공요금</t>
    <phoneticPr fontId="1" type="noConversion"/>
  </si>
  <si>
    <t>134                     제세공과금</t>
    <phoneticPr fontId="1" type="noConversion"/>
  </si>
  <si>
    <t>135                     차량비</t>
    <phoneticPr fontId="1" type="noConversion"/>
  </si>
  <si>
    <t>312                        수용기관경비</t>
    <phoneticPr fontId="1" type="noConversion"/>
  </si>
  <si>
    <t>338                         기타사업비</t>
    <phoneticPr fontId="1" type="noConversion"/>
  </si>
  <si>
    <t>＊시설장비유지비</t>
    <phoneticPr fontId="1" type="noConversion"/>
  </si>
  <si>
    <t>원</t>
    <phoneticPr fontId="1" type="noConversion"/>
  </si>
  <si>
    <t>* 시설비품취득</t>
    <phoneticPr fontId="1" type="noConversion"/>
  </si>
  <si>
    <t>=</t>
    <phoneticPr fontId="1" type="noConversion"/>
  </si>
  <si>
    <t>211                         시설비</t>
    <phoneticPr fontId="1" type="noConversion"/>
  </si>
  <si>
    <t>06 요양급여수입</t>
    <phoneticPr fontId="1" type="noConversion"/>
  </si>
  <si>
    <t>61 요양급여수입</t>
    <phoneticPr fontId="1" type="noConversion"/>
  </si>
  <si>
    <t>업무추진비</t>
    <phoneticPr fontId="1" type="noConversion"/>
  </si>
  <si>
    <t>운영비</t>
    <phoneticPr fontId="1" type="noConversion"/>
  </si>
  <si>
    <t>원</t>
    <phoneticPr fontId="1" type="noConversion"/>
  </si>
  <si>
    <t>* 시설개보수</t>
    <phoneticPr fontId="1" type="noConversion"/>
  </si>
  <si>
    <t>=</t>
    <phoneticPr fontId="1" type="noConversion"/>
  </si>
  <si>
    <t>114                    제수당</t>
    <phoneticPr fontId="1" type="noConversion"/>
  </si>
  <si>
    <t>*명절수당,기타수당</t>
    <phoneticPr fontId="1" type="noConversion"/>
  </si>
  <si>
    <t>* 복리후생및포상</t>
    <phoneticPr fontId="1" type="noConversion"/>
  </si>
  <si>
    <t>*방문요양및목욕</t>
    <phoneticPr fontId="1" type="noConversion"/>
  </si>
  <si>
    <t>1등급</t>
    <phoneticPr fontId="1" type="noConversion"/>
  </si>
  <si>
    <t>2등급</t>
    <phoneticPr fontId="1" type="noConversion"/>
  </si>
  <si>
    <t>＊요양보호사(방문)</t>
    <phoneticPr fontId="1" type="noConversion"/>
  </si>
  <si>
    <t>원</t>
    <phoneticPr fontId="1" type="noConversion"/>
  </si>
  <si>
    <t>1등급</t>
    <phoneticPr fontId="1" type="noConversion"/>
  </si>
  <si>
    <t>원</t>
    <phoneticPr fontId="1" type="noConversion"/>
  </si>
  <si>
    <t>×</t>
    <phoneticPr fontId="1" type="noConversion"/>
  </si>
  <si>
    <t>명</t>
    <phoneticPr fontId="1" type="noConversion"/>
  </si>
  <si>
    <t>월</t>
    <phoneticPr fontId="1" type="noConversion"/>
  </si>
  <si>
    <t>=</t>
    <phoneticPr fontId="1" type="noConversion"/>
  </si>
  <si>
    <t>2등급</t>
    <phoneticPr fontId="1" type="noConversion"/>
  </si>
  <si>
    <t>3등급</t>
    <phoneticPr fontId="1" type="noConversion"/>
  </si>
  <si>
    <t>* 명절 및 생신잔치, 송년회</t>
    <phoneticPr fontId="1" type="noConversion"/>
  </si>
  <si>
    <t>339                         교육비</t>
    <phoneticPr fontId="1" type="noConversion"/>
  </si>
  <si>
    <t>* 교육비</t>
    <phoneticPr fontId="1" type="noConversion"/>
  </si>
  <si>
    <t>2015년도 세입ㆍ세출 예산서</t>
    <phoneticPr fontId="1" type="noConversion"/>
  </si>
  <si>
    <t>(샬롬노인종합센터 방문요양)</t>
    <phoneticPr fontId="1" type="noConversion"/>
  </si>
  <si>
    <t>예산액
(A)</t>
    <phoneticPr fontId="1" type="noConversion"/>
  </si>
  <si>
    <t>전년도 예산액
(B)</t>
    <phoneticPr fontId="1" type="noConversion"/>
  </si>
  <si>
    <t>증감
(A)-(B)</t>
    <phoneticPr fontId="1" type="noConversion"/>
  </si>
  <si>
    <t>회</t>
    <phoneticPr fontId="1" type="noConversion"/>
  </si>
  <si>
    <t>＊전화요금, 전기요금, 상하수도요금, 우편료, 오물수수료 등</t>
    <phoneticPr fontId="1" type="noConversion"/>
  </si>
  <si>
    <t>＊사무용품비,  홍보비, 인쇄비, 수수료, 홈페이지 관리 등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</si>
</sst>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);[Red]\(#,##0\)"/>
    <numFmt numFmtId="178" formatCode="0/00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4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1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9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1" xfId="0" applyFill="1" applyBorder="1">
      <alignment vertical="center"/>
    </xf>
    <xf numFmtId="0" fontId="0" fillId="0" borderId="4" xfId="0" applyBorder="1">
      <alignment vertical="center"/>
    </xf>
    <xf numFmtId="0" fontId="3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176" fontId="6" fillId="0" borderId="29" xfId="0" applyNumberFormat="1" applyFont="1" applyBorder="1">
      <alignment vertical="center"/>
    </xf>
    <xf numFmtId="0" fontId="0" fillId="0" borderId="0" xfId="0" applyFill="1" applyBorder="1">
      <alignment vertical="center"/>
    </xf>
    <xf numFmtId="0" fontId="0" fillId="0" borderId="5" xfId="0" applyBorder="1" applyAlignment="1">
      <alignment vertical="center"/>
    </xf>
    <xf numFmtId="0" fontId="0" fillId="0" borderId="9" xfId="0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NumberFormat="1" applyFont="1" applyFill="1" applyBorder="1">
      <alignment vertical="center"/>
    </xf>
    <xf numFmtId="0" fontId="0" fillId="0" borderId="13" xfId="0" applyFill="1" applyBorder="1">
      <alignment vertical="center"/>
    </xf>
    <xf numFmtId="0" fontId="5" fillId="0" borderId="13" xfId="0" applyFont="1" applyFill="1" applyBorder="1">
      <alignment vertical="center"/>
    </xf>
    <xf numFmtId="0" fontId="0" fillId="0" borderId="0" xfId="0" applyFo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 wrapText="1"/>
    </xf>
    <xf numFmtId="176" fontId="6" fillId="0" borderId="29" xfId="0" applyNumberFormat="1" applyFont="1" applyBorder="1" applyAlignment="1">
      <alignment horizontal="right" vertical="center"/>
    </xf>
    <xf numFmtId="177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8" fontId="2" fillId="0" borderId="11" xfId="0" applyNumberFormat="1" applyFont="1" applyFill="1" applyBorder="1">
      <alignment vertical="center"/>
    </xf>
    <xf numFmtId="176" fontId="7" fillId="0" borderId="2" xfId="0" applyNumberFormat="1" applyFont="1" applyBorder="1" applyAlignment="1">
      <alignment horizontal="right" vertical="center" wrapText="1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9" fontId="0" fillId="0" borderId="0" xfId="0" applyNumberForma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177" fontId="0" fillId="0" borderId="2" xfId="0" applyNumberForma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5" fillId="0" borderId="9" xfId="0" applyNumberFormat="1" applyFont="1" applyFill="1" applyBorder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0" fontId="8" fillId="0" borderId="5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0" fontId="8" fillId="0" borderId="8" xfId="0" applyFon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6" fontId="5" fillId="0" borderId="0" xfId="0" applyNumberFormat="1" applyFont="1" applyBorder="1">
      <alignment vertical="center"/>
    </xf>
    <xf numFmtId="0" fontId="0" fillId="0" borderId="46" xfId="0" applyBorder="1">
      <alignment vertical="center"/>
    </xf>
    <xf numFmtId="0" fontId="2" fillId="0" borderId="30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  <xf numFmtId="0" fontId="0" fillId="0" borderId="26" xfId="0" applyFill="1" applyBorder="1">
      <alignment vertical="center"/>
    </xf>
    <xf numFmtId="176" fontId="0" fillId="0" borderId="4" xfId="0" applyNumberForma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0" xfId="0" applyFont="1" applyFill="1" applyBorder="1">
      <alignment vertical="center"/>
    </xf>
    <xf numFmtId="0" fontId="5" fillId="0" borderId="11" xfId="0" applyFont="1" applyFill="1" applyBorder="1">
      <alignment vertical="center"/>
    </xf>
    <xf numFmtId="177" fontId="0" fillId="0" borderId="4" xfId="0" applyNumberFormat="1" applyBorder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9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176" fontId="0" fillId="0" borderId="3" xfId="0" applyNumberFormat="1" applyBorder="1" applyAlignment="1">
      <alignment vertical="center"/>
    </xf>
    <xf numFmtId="176" fontId="7" fillId="0" borderId="0" xfId="0" applyNumberFormat="1" applyFont="1" applyBorder="1">
      <alignment vertical="center"/>
    </xf>
    <xf numFmtId="0" fontId="7" fillId="0" borderId="0" xfId="0" applyFont="1" applyFill="1" applyBorder="1">
      <alignment vertical="center"/>
    </xf>
    <xf numFmtId="0" fontId="7" fillId="0" borderId="0" xfId="0" applyFont="1" applyBorder="1">
      <alignment vertical="center"/>
    </xf>
    <xf numFmtId="9" fontId="7" fillId="0" borderId="0" xfId="0" applyNumberFormat="1" applyFont="1" applyBorder="1">
      <alignment vertical="center"/>
    </xf>
    <xf numFmtId="0" fontId="7" fillId="0" borderId="26" xfId="0" applyFont="1" applyBorder="1">
      <alignment vertical="center"/>
    </xf>
    <xf numFmtId="177" fontId="0" fillId="0" borderId="38" xfId="0" applyNumberFormat="1" applyBorder="1">
      <alignment vertical="center"/>
    </xf>
    <xf numFmtId="176" fontId="0" fillId="0" borderId="48" xfId="0" applyNumberFormat="1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177" fontId="6" fillId="0" borderId="41" xfId="0" applyNumberFormat="1" applyFont="1" applyBorder="1">
      <alignment vertical="center"/>
    </xf>
    <xf numFmtId="0" fontId="6" fillId="0" borderId="43" xfId="0" applyFont="1" applyBorder="1" applyAlignment="1">
      <alignment vertical="center"/>
    </xf>
    <xf numFmtId="176" fontId="6" fillId="0" borderId="43" xfId="0" applyNumberFormat="1" applyFont="1" applyBorder="1">
      <alignment vertical="center"/>
    </xf>
    <xf numFmtId="0" fontId="6" fillId="0" borderId="43" xfId="0" applyFont="1" applyBorder="1">
      <alignment vertical="center"/>
    </xf>
    <xf numFmtId="0" fontId="6" fillId="0" borderId="44" xfId="0" applyFont="1" applyBorder="1">
      <alignment vertical="center"/>
    </xf>
    <xf numFmtId="0" fontId="9" fillId="0" borderId="52" xfId="0" applyFont="1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39" xfId="0" applyBorder="1">
      <alignment vertical="center"/>
    </xf>
    <xf numFmtId="0" fontId="0" fillId="0" borderId="8" xfId="0" applyBorder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horizontal="left" vertical="center"/>
    </xf>
    <xf numFmtId="0" fontId="9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176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3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177" fontId="6" fillId="0" borderId="35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9" xfId="0" applyFill="1" applyBorder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177" fontId="0" fillId="0" borderId="11" xfId="0" applyNumberFormat="1" applyBorder="1">
      <alignment vertical="center"/>
    </xf>
    <xf numFmtId="0" fontId="0" fillId="0" borderId="0" xfId="0" applyFont="1" applyBorder="1">
      <alignment vertical="center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6" fontId="6" fillId="0" borderId="53" xfId="0" applyNumberFormat="1" applyFont="1" applyBorder="1" applyAlignment="1">
      <alignment horizontal="center" vertical="center" wrapText="1"/>
    </xf>
    <xf numFmtId="177" fontId="0" fillId="0" borderId="13" xfId="0" applyNumberFormat="1" applyBorder="1">
      <alignment vertical="center"/>
    </xf>
    <xf numFmtId="0" fontId="2" fillId="0" borderId="5" xfId="0" applyFont="1" applyBorder="1" applyAlignment="1">
      <alignment horizontal="left" vertical="center" wrapText="1"/>
    </xf>
    <xf numFmtId="177" fontId="0" fillId="0" borderId="10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2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8" xfId="0" applyBorder="1" applyAlignmen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77" fontId="0" fillId="0" borderId="10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52" xfId="0" applyNumberFormat="1" applyBorder="1" applyAlignment="1">
      <alignment horizontal="center" vertical="center"/>
    </xf>
    <xf numFmtId="176" fontId="6" fillId="0" borderId="54" xfId="0" applyNumberFormat="1" applyFont="1" applyBorder="1" applyAlignment="1">
      <alignment horizontal="center" vertical="center" wrapText="1"/>
    </xf>
    <xf numFmtId="0" fontId="0" fillId="0" borderId="55" xfId="0" applyBorder="1">
      <alignment vertical="center"/>
    </xf>
    <xf numFmtId="177" fontId="0" fillId="0" borderId="50" xfId="0" applyNumberForma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45" xfId="0" applyNumberFormat="1" applyFont="1" applyBorder="1" applyAlignment="1">
      <alignment horizontal="center" vertical="center" wrapText="1"/>
    </xf>
    <xf numFmtId="176" fontId="0" fillId="0" borderId="59" xfId="0" applyNumberForma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7" xfId="0" applyBorder="1" applyAlignment="1">
      <alignment vertical="center"/>
    </xf>
    <xf numFmtId="176" fontId="6" fillId="0" borderId="15" xfId="0" applyNumberFormat="1" applyFont="1" applyBorder="1" applyAlignment="1">
      <alignment horizontal="center" vertical="center" wrapText="1"/>
    </xf>
    <xf numFmtId="176" fontId="0" fillId="0" borderId="45" xfId="0" applyNumberFormat="1" applyBorder="1" applyAlignment="1">
      <alignment horizontal="center" vertical="center" wrapText="1"/>
    </xf>
    <xf numFmtId="0" fontId="6" fillId="0" borderId="16" xfId="0" applyFont="1" applyBorder="1" applyAlignment="1">
      <alignment vertical="center"/>
    </xf>
    <xf numFmtId="176" fontId="6" fillId="0" borderId="18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right" vertical="center" wrapText="1"/>
    </xf>
    <xf numFmtId="176" fontId="7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>
      <alignment vertical="center"/>
    </xf>
    <xf numFmtId="0" fontId="7" fillId="0" borderId="46" xfId="0" applyFont="1" applyBorder="1" applyAlignment="1">
      <alignment vertical="center"/>
    </xf>
    <xf numFmtId="0" fontId="0" fillId="0" borderId="13" xfId="0" applyBorder="1" applyAlignment="1">
      <alignment vertical="center"/>
    </xf>
    <xf numFmtId="176" fontId="7" fillId="0" borderId="4" xfId="0" applyNumberFormat="1" applyFont="1" applyBorder="1" applyAlignment="1">
      <alignment horizontal="right" vertical="center" wrapText="1"/>
    </xf>
    <xf numFmtId="0" fontId="6" fillId="0" borderId="62" xfId="0" applyFont="1" applyBorder="1" applyAlignment="1">
      <alignment horizontal="center" vertical="center"/>
    </xf>
    <xf numFmtId="177" fontId="6" fillId="0" borderId="39" xfId="0" applyNumberFormat="1" applyFont="1" applyBorder="1" applyAlignment="1">
      <alignment horizontal="center" vertical="center" wrapText="1"/>
    </xf>
    <xf numFmtId="176" fontId="0" fillId="0" borderId="63" xfId="0" applyNumberFormat="1" applyBorder="1" applyAlignment="1">
      <alignment horizontal="center" vertical="center" wrapText="1"/>
    </xf>
    <xf numFmtId="176" fontId="0" fillId="0" borderId="64" xfId="0" applyNumberFormat="1" applyBorder="1" applyAlignment="1">
      <alignment horizontal="center" vertical="center" wrapText="1"/>
    </xf>
    <xf numFmtId="176" fontId="7" fillId="0" borderId="65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7" fillId="0" borderId="3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6" fillId="0" borderId="66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176" fontId="7" fillId="0" borderId="53" xfId="0" applyNumberFormat="1" applyFont="1" applyBorder="1" applyAlignment="1">
      <alignment horizontal="right" vertical="center" wrapText="1"/>
    </xf>
    <xf numFmtId="176" fontId="6" fillId="0" borderId="67" xfId="0" applyNumberFormat="1" applyFont="1" applyBorder="1" applyAlignment="1">
      <alignment horizontal="right" vertical="center"/>
    </xf>
    <xf numFmtId="176" fontId="7" fillId="0" borderId="68" xfId="0" applyNumberFormat="1" applyFont="1" applyBorder="1" applyAlignment="1">
      <alignment horizontal="right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177" fontId="0" fillId="0" borderId="41" xfId="0" applyNumberFormat="1" applyBorder="1">
      <alignment vertical="center"/>
    </xf>
    <xf numFmtId="0" fontId="0" fillId="0" borderId="69" xfId="0" applyBorder="1">
      <alignment vertical="center"/>
    </xf>
    <xf numFmtId="0" fontId="2" fillId="0" borderId="38" xfId="0" applyFont="1" applyBorder="1" applyAlignment="1">
      <alignment vertical="center" wrapText="1"/>
    </xf>
    <xf numFmtId="177" fontId="0" fillId="0" borderId="15" xfId="0" applyNumberFormat="1" applyBorder="1">
      <alignment vertical="center"/>
    </xf>
    <xf numFmtId="176" fontId="0" fillId="0" borderId="1" xfId="0" applyNumberForma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opLeftCell="A6" workbookViewId="0">
      <selection sqref="A1:L21"/>
    </sheetView>
  </sheetViews>
  <sheetFormatPr defaultRowHeight="16.5"/>
  <cols>
    <col min="1" max="2" width="8.625" customWidth="1"/>
    <col min="3" max="3" width="8.625" style="35" customWidth="1"/>
    <col min="4" max="6" width="16.625" style="1" customWidth="1"/>
    <col min="7" max="9" width="8.625" customWidth="1"/>
    <col min="10" max="12" width="16.625" style="1" customWidth="1"/>
  </cols>
  <sheetData>
    <row r="1" spans="1:12" ht="26.25">
      <c r="A1" s="114" t="s">
        <v>120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</row>
    <row r="2" spans="1:12">
      <c r="A2" s="115" t="s">
        <v>121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</row>
    <row r="3" spans="1:12" ht="17.25" thickBot="1">
      <c r="A3" t="s">
        <v>0</v>
      </c>
    </row>
    <row r="4" spans="1:12" ht="28.5" customHeight="1">
      <c r="A4" s="116" t="s">
        <v>1</v>
      </c>
      <c r="B4" s="117"/>
      <c r="C4" s="117"/>
      <c r="D4" s="117"/>
      <c r="E4" s="117"/>
      <c r="F4" s="229"/>
      <c r="G4" s="142" t="s">
        <v>19</v>
      </c>
      <c r="H4" s="118"/>
      <c r="I4" s="118"/>
      <c r="J4" s="118"/>
      <c r="K4" s="118"/>
      <c r="L4" s="207"/>
    </row>
    <row r="5" spans="1:12" ht="28.5" customHeight="1">
      <c r="A5" s="121" t="s">
        <v>2</v>
      </c>
      <c r="B5" s="119"/>
      <c r="C5" s="119"/>
      <c r="D5" s="164" t="s">
        <v>122</v>
      </c>
      <c r="E5" s="164" t="s">
        <v>123</v>
      </c>
      <c r="F5" s="165" t="s">
        <v>124</v>
      </c>
      <c r="G5" s="148" t="s">
        <v>2</v>
      </c>
      <c r="H5" s="119"/>
      <c r="I5" s="119"/>
      <c r="J5" s="164" t="s">
        <v>122</v>
      </c>
      <c r="K5" s="164" t="s">
        <v>123</v>
      </c>
      <c r="L5" s="208" t="s">
        <v>124</v>
      </c>
    </row>
    <row r="6" spans="1:12" ht="28.5" customHeight="1" thickBot="1">
      <c r="A6" s="215" t="s">
        <v>47</v>
      </c>
      <c r="B6" s="120"/>
      <c r="C6" s="120"/>
      <c r="D6" s="216"/>
      <c r="E6" s="216"/>
      <c r="F6" s="217"/>
      <c r="G6" s="225" t="s">
        <v>47</v>
      </c>
      <c r="H6" s="120"/>
      <c r="I6" s="120"/>
      <c r="J6" s="216"/>
      <c r="K6" s="216"/>
      <c r="L6" s="218"/>
    </row>
    <row r="7" spans="1:12" ht="28.5" customHeight="1" thickTop="1">
      <c r="A7" s="212" t="s">
        <v>37</v>
      </c>
      <c r="B7" s="213"/>
      <c r="C7" s="132"/>
      <c r="D7" s="214">
        <v>21379680</v>
      </c>
      <c r="E7" s="214">
        <v>22955250</v>
      </c>
      <c r="F7" s="232">
        <f>D7-E7</f>
        <v>-1575570</v>
      </c>
      <c r="G7" s="220" t="s">
        <v>41</v>
      </c>
      <c r="H7" s="213"/>
      <c r="I7" s="132"/>
      <c r="J7" s="214">
        <v>135131200</v>
      </c>
      <c r="K7" s="214">
        <v>156593340</v>
      </c>
      <c r="L7" s="219">
        <f>J7-K7</f>
        <v>-21462140</v>
      </c>
    </row>
    <row r="8" spans="1:12" ht="28.5" customHeight="1">
      <c r="A8" s="36"/>
      <c r="B8" s="107" t="s">
        <v>38</v>
      </c>
      <c r="C8" s="108"/>
      <c r="D8" s="38">
        <v>21379680</v>
      </c>
      <c r="E8" s="38">
        <v>22955250</v>
      </c>
      <c r="F8" s="230">
        <f t="shared" ref="F8:F14" si="0">D8-E8</f>
        <v>-1575570</v>
      </c>
      <c r="G8" s="221"/>
      <c r="H8" s="107" t="s">
        <v>42</v>
      </c>
      <c r="I8" s="108"/>
      <c r="J8" s="38">
        <v>119853080</v>
      </c>
      <c r="K8" s="38">
        <v>143093340</v>
      </c>
      <c r="L8" s="209">
        <f t="shared" ref="L8:L15" si="1">J8-K8</f>
        <v>-23240260</v>
      </c>
    </row>
    <row r="9" spans="1:12" ht="28.5" customHeight="1">
      <c r="A9" s="78" t="s">
        <v>52</v>
      </c>
      <c r="B9" s="79"/>
      <c r="C9" s="80"/>
      <c r="D9" s="38">
        <v>121151520</v>
      </c>
      <c r="E9" s="38">
        <v>130079750</v>
      </c>
      <c r="F9" s="230">
        <f t="shared" si="0"/>
        <v>-8928230</v>
      </c>
      <c r="G9" s="222"/>
      <c r="H9" s="107" t="s">
        <v>96</v>
      </c>
      <c r="I9" s="108"/>
      <c r="J9" s="38">
        <v>4000000</v>
      </c>
      <c r="K9" s="38">
        <v>3000000</v>
      </c>
      <c r="L9" s="209">
        <f t="shared" si="1"/>
        <v>1000000</v>
      </c>
    </row>
    <row r="10" spans="1:12" ht="28.5" customHeight="1">
      <c r="A10" s="36"/>
      <c r="B10" s="107" t="s">
        <v>53</v>
      </c>
      <c r="C10" s="108"/>
      <c r="D10" s="38">
        <v>121151520</v>
      </c>
      <c r="E10" s="38">
        <v>130079750</v>
      </c>
      <c r="F10" s="230">
        <f t="shared" si="0"/>
        <v>-8928230</v>
      </c>
      <c r="G10" s="222"/>
      <c r="H10" s="76" t="s">
        <v>97</v>
      </c>
      <c r="I10" s="77"/>
      <c r="J10" s="38">
        <v>11278120</v>
      </c>
      <c r="K10" s="38">
        <v>10500000</v>
      </c>
      <c r="L10" s="209">
        <f t="shared" si="1"/>
        <v>778120</v>
      </c>
    </row>
    <row r="11" spans="1:12" ht="28.5" customHeight="1">
      <c r="A11" s="111" t="s">
        <v>39</v>
      </c>
      <c r="B11" s="112"/>
      <c r="C11" s="113"/>
      <c r="D11" s="38">
        <v>2000000</v>
      </c>
      <c r="E11" s="38">
        <v>10458340</v>
      </c>
      <c r="F11" s="230">
        <f t="shared" si="0"/>
        <v>-8458340</v>
      </c>
      <c r="G11" s="223" t="s">
        <v>44</v>
      </c>
      <c r="H11" s="79"/>
      <c r="I11" s="80"/>
      <c r="J11" s="38">
        <v>5000000</v>
      </c>
      <c r="K11" s="38">
        <v>5000000</v>
      </c>
      <c r="L11" s="209">
        <f t="shared" si="1"/>
        <v>0</v>
      </c>
    </row>
    <row r="12" spans="1:12" ht="28.5" customHeight="1">
      <c r="A12" s="37"/>
      <c r="B12" s="107" t="s">
        <v>39</v>
      </c>
      <c r="C12" s="108"/>
      <c r="D12" s="38">
        <v>2000000</v>
      </c>
      <c r="E12" s="38">
        <v>10458340</v>
      </c>
      <c r="F12" s="230">
        <f t="shared" si="0"/>
        <v>-8458340</v>
      </c>
      <c r="G12" s="224"/>
      <c r="H12" s="107" t="s">
        <v>45</v>
      </c>
      <c r="I12" s="108"/>
      <c r="J12" s="38">
        <v>5000000</v>
      </c>
      <c r="K12" s="38">
        <v>5000000</v>
      </c>
      <c r="L12" s="209">
        <f t="shared" si="1"/>
        <v>0</v>
      </c>
    </row>
    <row r="13" spans="1:12" ht="28.5" customHeight="1">
      <c r="A13" s="111" t="s">
        <v>40</v>
      </c>
      <c r="B13" s="112"/>
      <c r="C13" s="113"/>
      <c r="D13" s="38">
        <v>100000</v>
      </c>
      <c r="E13" s="38">
        <v>100000</v>
      </c>
      <c r="F13" s="230">
        <f t="shared" si="0"/>
        <v>0</v>
      </c>
      <c r="G13" s="223" t="s">
        <v>46</v>
      </c>
      <c r="H13" s="79"/>
      <c r="I13" s="80"/>
      <c r="J13" s="38">
        <v>4500000</v>
      </c>
      <c r="K13" s="38">
        <v>2000000</v>
      </c>
      <c r="L13" s="209">
        <f t="shared" si="1"/>
        <v>2500000</v>
      </c>
    </row>
    <row r="14" spans="1:12" ht="28.5" customHeight="1">
      <c r="A14" s="36"/>
      <c r="B14" s="107" t="s">
        <v>40</v>
      </c>
      <c r="C14" s="108"/>
      <c r="D14" s="38">
        <v>100000</v>
      </c>
      <c r="E14" s="38">
        <v>100000</v>
      </c>
      <c r="F14" s="230">
        <f t="shared" si="0"/>
        <v>0</v>
      </c>
      <c r="G14" s="45"/>
      <c r="H14" s="76" t="s">
        <v>43</v>
      </c>
      <c r="I14" s="77"/>
      <c r="J14" s="38">
        <v>1000000</v>
      </c>
      <c r="K14" s="38">
        <v>1000000</v>
      </c>
      <c r="L14" s="209">
        <f t="shared" si="1"/>
        <v>0</v>
      </c>
    </row>
    <row r="15" spans="1:12" ht="28.5" customHeight="1">
      <c r="A15" s="111"/>
      <c r="B15" s="112"/>
      <c r="C15" s="113"/>
      <c r="D15" s="38"/>
      <c r="E15" s="38"/>
      <c r="F15" s="230"/>
      <c r="G15" s="226"/>
      <c r="H15" s="44" t="s">
        <v>46</v>
      </c>
      <c r="I15" s="45"/>
      <c r="J15" s="43">
        <v>3500000</v>
      </c>
      <c r="K15" s="43">
        <v>1000000</v>
      </c>
      <c r="L15" s="209">
        <f t="shared" si="1"/>
        <v>2500000</v>
      </c>
    </row>
    <row r="16" spans="1:12" ht="28.5" customHeight="1">
      <c r="A16" s="37"/>
      <c r="B16" s="107"/>
      <c r="C16" s="108"/>
      <c r="D16" s="38"/>
      <c r="E16" s="38"/>
      <c r="F16" s="230"/>
      <c r="G16" s="77"/>
      <c r="H16" s="79"/>
      <c r="I16" s="80"/>
      <c r="J16" s="38"/>
      <c r="K16" s="38"/>
      <c r="L16" s="209"/>
    </row>
    <row r="17" spans="1:12" ht="28.5" customHeight="1">
      <c r="A17" s="111"/>
      <c r="B17" s="112"/>
      <c r="C17" s="113"/>
      <c r="D17" s="38"/>
      <c r="E17" s="38"/>
      <c r="F17" s="230"/>
      <c r="G17" s="223"/>
      <c r="H17" s="81"/>
      <c r="I17" s="80"/>
      <c r="J17" s="38"/>
      <c r="K17" s="38"/>
      <c r="L17" s="209"/>
    </row>
    <row r="18" spans="1:12" ht="28.5" customHeight="1" thickBot="1">
      <c r="A18" s="37"/>
      <c r="B18" s="107"/>
      <c r="C18" s="108"/>
      <c r="D18" s="38"/>
      <c r="E18" s="38"/>
      <c r="F18" s="230"/>
      <c r="G18" s="227"/>
      <c r="H18" s="112"/>
      <c r="I18" s="113"/>
      <c r="J18" s="43"/>
      <c r="K18" s="43"/>
      <c r="L18" s="210"/>
    </row>
    <row r="19" spans="1:12" ht="28.5" customHeight="1" thickTop="1" thickBot="1">
      <c r="A19" s="109" t="s">
        <v>20</v>
      </c>
      <c r="B19" s="110"/>
      <c r="C19" s="110"/>
      <c r="D19" s="39">
        <f>D7+D9+D11+D13</f>
        <v>144631200</v>
      </c>
      <c r="E19" s="39">
        <f>E7+E9+E11+E13</f>
        <v>163593340</v>
      </c>
      <c r="F19" s="231">
        <f>D19-E19</f>
        <v>-18962140</v>
      </c>
      <c r="G19" s="228" t="s">
        <v>21</v>
      </c>
      <c r="H19" s="110"/>
      <c r="I19" s="110"/>
      <c r="J19" s="27">
        <f>J7+J11+J13</f>
        <v>144631200</v>
      </c>
      <c r="K19" s="27">
        <f>K7+K11+K13</f>
        <v>163593340</v>
      </c>
      <c r="L19" s="211">
        <f>J19-K19</f>
        <v>-18962140</v>
      </c>
    </row>
    <row r="20" spans="1:12">
      <c r="A20" s="26"/>
      <c r="B20" s="26"/>
      <c r="C20" s="26"/>
      <c r="D20" s="25"/>
      <c r="E20" s="25"/>
      <c r="F20" s="25"/>
      <c r="G20" s="26"/>
      <c r="H20" s="26"/>
      <c r="I20" s="26"/>
      <c r="J20" s="25"/>
      <c r="K20" s="25"/>
      <c r="L20" s="25"/>
    </row>
    <row r="22" spans="1:12">
      <c r="C22"/>
      <c r="J22"/>
      <c r="K22"/>
      <c r="L22"/>
    </row>
    <row r="23" spans="1:12">
      <c r="C23"/>
      <c r="J23"/>
      <c r="K23"/>
      <c r="L23"/>
    </row>
  </sheetData>
  <mergeCells count="32">
    <mergeCell ref="H9:I9"/>
    <mergeCell ref="B10:C10"/>
    <mergeCell ref="A1:L1"/>
    <mergeCell ref="A2:L2"/>
    <mergeCell ref="A4:F4"/>
    <mergeCell ref="G4:L4"/>
    <mergeCell ref="J5:J6"/>
    <mergeCell ref="K5:K6"/>
    <mergeCell ref="G5:I5"/>
    <mergeCell ref="G6:I6"/>
    <mergeCell ref="F5:F6"/>
    <mergeCell ref="L5:L6"/>
    <mergeCell ref="A5:C5"/>
    <mergeCell ref="A6:C6"/>
    <mergeCell ref="D5:D6"/>
    <mergeCell ref="E5:E6"/>
    <mergeCell ref="G7:I7"/>
    <mergeCell ref="H8:I8"/>
    <mergeCell ref="A7:C7"/>
    <mergeCell ref="B8:C8"/>
    <mergeCell ref="A19:C19"/>
    <mergeCell ref="G19:I19"/>
    <mergeCell ref="A13:C13"/>
    <mergeCell ref="B14:C14"/>
    <mergeCell ref="A17:C17"/>
    <mergeCell ref="B18:C18"/>
    <mergeCell ref="A15:C15"/>
    <mergeCell ref="B16:C16"/>
    <mergeCell ref="G18:I18"/>
    <mergeCell ref="H12:I12"/>
    <mergeCell ref="B12:C12"/>
    <mergeCell ref="A11:C11"/>
  </mergeCells>
  <phoneticPr fontId="1" type="noConversion"/>
  <pageMargins left="0.51181102362204722" right="0.31496062992125984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7"/>
  <sheetViews>
    <sheetView workbookViewId="0">
      <selection activeCell="G6" sqref="G6"/>
    </sheetView>
  </sheetViews>
  <sheetFormatPr defaultRowHeight="16.5"/>
  <cols>
    <col min="1" max="2" width="8.5" customWidth="1"/>
    <col min="3" max="3" width="14.125" customWidth="1"/>
    <col min="4" max="6" width="12.75" style="2" customWidth="1"/>
    <col min="7" max="7" width="9.25" customWidth="1"/>
    <col min="8" max="8" width="9.875" style="1" bestFit="1" customWidth="1"/>
    <col min="9" max="10" width="2.875" customWidth="1"/>
    <col min="11" max="11" width="4.25" customWidth="1"/>
    <col min="12" max="12" width="3" customWidth="1"/>
    <col min="13" max="13" width="2.875" customWidth="1"/>
    <col min="14" max="14" width="4.125" customWidth="1"/>
    <col min="15" max="16" width="2.875" customWidth="1"/>
    <col min="17" max="17" width="4.375" customWidth="1"/>
    <col min="18" max="18" width="2.875" customWidth="1"/>
    <col min="19" max="19" width="12.125" style="1" bestFit="1" customWidth="1"/>
    <col min="20" max="20" width="2.875" customWidth="1"/>
  </cols>
  <sheetData>
    <row r="1" spans="1:20" ht="20.25">
      <c r="A1" s="24" t="s">
        <v>17</v>
      </c>
    </row>
    <row r="2" spans="1:20" ht="17.25" thickBot="1">
      <c r="S2" s="122" t="s">
        <v>11</v>
      </c>
      <c r="T2" s="123"/>
    </row>
    <row r="3" spans="1:20" ht="30" customHeight="1">
      <c r="A3" s="129" t="s">
        <v>8</v>
      </c>
      <c r="B3" s="124"/>
      <c r="C3" s="124"/>
      <c r="D3" s="143" t="s">
        <v>122</v>
      </c>
      <c r="E3" s="143" t="s">
        <v>123</v>
      </c>
      <c r="F3" s="205" t="s">
        <v>124</v>
      </c>
      <c r="G3" s="142" t="s">
        <v>10</v>
      </c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5"/>
    </row>
    <row r="4" spans="1:20" ht="30" customHeight="1">
      <c r="A4" s="121" t="s">
        <v>9</v>
      </c>
      <c r="B4" s="119"/>
      <c r="C4" s="119"/>
      <c r="D4" s="144"/>
      <c r="E4" s="144"/>
      <c r="F4" s="239"/>
      <c r="G4" s="148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26"/>
    </row>
    <row r="5" spans="1:20" ht="30.75" customHeight="1">
      <c r="A5" s="133" t="s">
        <v>22</v>
      </c>
      <c r="B5" s="134"/>
      <c r="C5" s="135"/>
      <c r="D5" s="5">
        <f>D6</f>
        <v>21379680</v>
      </c>
      <c r="E5" s="5">
        <v>22955250</v>
      </c>
      <c r="F5" s="5">
        <f>D5-E5</f>
        <v>-1575570</v>
      </c>
      <c r="G5" s="6"/>
      <c r="H5" s="7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15"/>
    </row>
    <row r="6" spans="1:20" ht="30.75" customHeight="1">
      <c r="A6" s="16"/>
      <c r="B6" s="128" t="s">
        <v>23</v>
      </c>
      <c r="C6" s="113"/>
      <c r="D6" s="5">
        <f>D7</f>
        <v>21379680</v>
      </c>
      <c r="E6" s="5">
        <v>22955250</v>
      </c>
      <c r="F6" s="5">
        <f t="shared" ref="F6:F25" si="0">D6-E6</f>
        <v>-1575570</v>
      </c>
      <c r="G6" s="6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7"/>
      <c r="T6" s="15"/>
    </row>
    <row r="7" spans="1:20" ht="30.75" customHeight="1">
      <c r="A7" s="21"/>
      <c r="B7" s="3"/>
      <c r="C7" s="50" t="s">
        <v>59</v>
      </c>
      <c r="D7" s="84">
        <f>S7</f>
        <v>21379680</v>
      </c>
      <c r="E7" s="84">
        <v>22955250</v>
      </c>
      <c r="F7" s="5">
        <f t="shared" si="0"/>
        <v>-1575570</v>
      </c>
      <c r="G7" s="6"/>
      <c r="H7" s="7"/>
      <c r="I7" s="6"/>
      <c r="J7" s="6"/>
      <c r="K7" s="6"/>
      <c r="L7" s="6"/>
      <c r="M7" s="6"/>
      <c r="N7" s="6"/>
      <c r="O7" s="6"/>
      <c r="P7" s="6"/>
      <c r="Q7" s="6"/>
      <c r="R7" s="6"/>
      <c r="S7" s="7">
        <f>S8</f>
        <v>21379680</v>
      </c>
      <c r="T7" s="15" t="s">
        <v>108</v>
      </c>
    </row>
    <row r="8" spans="1:20" ht="20.100000000000001" customHeight="1">
      <c r="A8" s="21"/>
      <c r="B8" s="4"/>
      <c r="C8" s="167"/>
      <c r="D8" s="84"/>
      <c r="E8" s="84"/>
      <c r="F8" s="84"/>
      <c r="G8" s="136" t="s">
        <v>104</v>
      </c>
      <c r="H8" s="136"/>
      <c r="I8" s="13"/>
      <c r="J8" s="13"/>
      <c r="K8" s="13"/>
      <c r="L8" s="13"/>
      <c r="M8" s="13"/>
      <c r="N8" s="13"/>
      <c r="O8" s="13"/>
      <c r="P8" s="13"/>
      <c r="Q8" s="13"/>
      <c r="R8" s="13"/>
      <c r="S8" s="14">
        <f>SUM(S9:S11)</f>
        <v>21379680</v>
      </c>
      <c r="T8" s="20" t="s">
        <v>108</v>
      </c>
    </row>
    <row r="9" spans="1:20" ht="20.100000000000001" customHeight="1">
      <c r="A9" s="21"/>
      <c r="B9" s="4"/>
      <c r="C9" s="167"/>
      <c r="D9" s="64"/>
      <c r="E9" s="64"/>
      <c r="F9" s="64"/>
      <c r="G9" s="161" t="s">
        <v>109</v>
      </c>
      <c r="H9" s="89">
        <v>1185300</v>
      </c>
      <c r="I9" s="90" t="s">
        <v>110</v>
      </c>
      <c r="J9" s="91" t="s">
        <v>111</v>
      </c>
      <c r="K9" s="90">
        <v>1</v>
      </c>
      <c r="L9" s="90" t="s">
        <v>112</v>
      </c>
      <c r="M9" s="91" t="s">
        <v>111</v>
      </c>
      <c r="N9" s="90">
        <v>12</v>
      </c>
      <c r="O9" s="90" t="s">
        <v>113</v>
      </c>
      <c r="P9" s="91" t="s">
        <v>111</v>
      </c>
      <c r="Q9" s="92">
        <v>0.15</v>
      </c>
      <c r="R9" s="90" t="s">
        <v>114</v>
      </c>
      <c r="S9" s="89">
        <f>H9*K9*N9*Q9</f>
        <v>2133540</v>
      </c>
      <c r="T9" s="93" t="s">
        <v>110</v>
      </c>
    </row>
    <row r="10" spans="1:20" ht="20.100000000000001" customHeight="1">
      <c r="A10" s="21"/>
      <c r="B10" s="4"/>
      <c r="C10" s="167"/>
      <c r="D10" s="64"/>
      <c r="E10" s="64"/>
      <c r="F10" s="64"/>
      <c r="G10" s="91" t="s">
        <v>115</v>
      </c>
      <c r="H10" s="89">
        <v>1044300</v>
      </c>
      <c r="I10" s="90" t="s">
        <v>110</v>
      </c>
      <c r="J10" s="91" t="s">
        <v>111</v>
      </c>
      <c r="K10" s="90">
        <v>1</v>
      </c>
      <c r="L10" s="90" t="s">
        <v>112</v>
      </c>
      <c r="M10" s="91" t="s">
        <v>111</v>
      </c>
      <c r="N10" s="90">
        <v>12</v>
      </c>
      <c r="O10" s="90" t="s">
        <v>113</v>
      </c>
      <c r="P10" s="91" t="s">
        <v>111</v>
      </c>
      <c r="Q10" s="92">
        <v>0.15</v>
      </c>
      <c r="R10" s="90" t="s">
        <v>114</v>
      </c>
      <c r="S10" s="89">
        <f t="shared" ref="S10:S11" si="1">H10*K10*N10*Q10</f>
        <v>1879740</v>
      </c>
      <c r="T10" s="93" t="s">
        <v>110</v>
      </c>
    </row>
    <row r="11" spans="1:20" ht="20.100000000000001" customHeight="1">
      <c r="A11" s="21"/>
      <c r="B11" s="4"/>
      <c r="C11" s="167"/>
      <c r="D11" s="65"/>
      <c r="E11" s="65"/>
      <c r="F11" s="65"/>
      <c r="G11" s="162" t="s">
        <v>116</v>
      </c>
      <c r="H11" s="89">
        <v>964800</v>
      </c>
      <c r="I11" s="91" t="s">
        <v>110</v>
      </c>
      <c r="J11" s="91" t="s">
        <v>111</v>
      </c>
      <c r="K11" s="91">
        <v>10</v>
      </c>
      <c r="L11" s="91" t="s">
        <v>112</v>
      </c>
      <c r="M11" s="91" t="s">
        <v>111</v>
      </c>
      <c r="N11" s="91">
        <v>12</v>
      </c>
      <c r="O11" s="91" t="s">
        <v>113</v>
      </c>
      <c r="P11" s="91" t="s">
        <v>111</v>
      </c>
      <c r="Q11" s="92">
        <v>0.15</v>
      </c>
      <c r="R11" s="90" t="s">
        <v>114</v>
      </c>
      <c r="S11" s="89">
        <f t="shared" si="1"/>
        <v>17366400</v>
      </c>
      <c r="T11" s="93" t="s">
        <v>110</v>
      </c>
    </row>
    <row r="12" spans="1:20" ht="30" customHeight="1">
      <c r="A12" s="130" t="s">
        <v>94</v>
      </c>
      <c r="B12" s="112"/>
      <c r="C12" s="113"/>
      <c r="D12" s="65">
        <f>D13</f>
        <v>121151520</v>
      </c>
      <c r="E12" s="65">
        <v>130079750</v>
      </c>
      <c r="F12" s="5">
        <f t="shared" si="0"/>
        <v>-8928230</v>
      </c>
      <c r="G12" s="6"/>
      <c r="H12" s="7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15"/>
    </row>
    <row r="13" spans="1:20" ht="30" customHeight="1">
      <c r="A13" s="17"/>
      <c r="B13" s="131" t="s">
        <v>95</v>
      </c>
      <c r="C13" s="132"/>
      <c r="D13" s="5">
        <f>D14</f>
        <v>121151520</v>
      </c>
      <c r="E13" s="5">
        <v>130079750</v>
      </c>
      <c r="F13" s="5">
        <f t="shared" si="0"/>
        <v>-8928230</v>
      </c>
      <c r="G13" s="6"/>
      <c r="H13" s="7"/>
      <c r="I13" s="6"/>
      <c r="J13" s="6"/>
      <c r="K13" s="6"/>
      <c r="L13" s="6"/>
      <c r="M13" s="6"/>
      <c r="N13" s="6"/>
      <c r="O13" s="6"/>
      <c r="P13" s="6"/>
      <c r="Q13" s="6"/>
      <c r="R13" s="6"/>
      <c r="S13" s="7"/>
      <c r="T13" s="15"/>
    </row>
    <row r="14" spans="1:20" ht="30" customHeight="1">
      <c r="A14" s="17"/>
      <c r="B14" s="4"/>
      <c r="C14" s="47" t="s">
        <v>56</v>
      </c>
      <c r="D14" s="40">
        <f>S14</f>
        <v>121151520</v>
      </c>
      <c r="E14" s="40">
        <v>130079750</v>
      </c>
      <c r="F14" s="5">
        <f t="shared" si="0"/>
        <v>-8928230</v>
      </c>
      <c r="G14" s="11"/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0">
        <f>S15</f>
        <v>121151520</v>
      </c>
      <c r="T14" s="19" t="s">
        <v>108</v>
      </c>
    </row>
    <row r="15" spans="1:20" ht="20.100000000000001" customHeight="1">
      <c r="A15" s="21"/>
      <c r="B15" s="4"/>
      <c r="C15" s="69"/>
      <c r="D15" s="64"/>
      <c r="E15" s="64"/>
      <c r="F15" s="84"/>
      <c r="G15" s="13" t="s">
        <v>104</v>
      </c>
      <c r="H15" s="14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4">
        <f>SUM(S16:S18)</f>
        <v>121151520</v>
      </c>
      <c r="T15" s="20" t="s">
        <v>108</v>
      </c>
    </row>
    <row r="16" spans="1:20" ht="20.100000000000001" customHeight="1">
      <c r="A16" s="21"/>
      <c r="B16" s="4"/>
      <c r="C16" s="69"/>
      <c r="D16" s="64"/>
      <c r="E16" s="64"/>
      <c r="F16" s="64"/>
      <c r="G16" s="13" t="s">
        <v>105</v>
      </c>
      <c r="H16" s="66">
        <v>1185300</v>
      </c>
      <c r="I16" s="28" t="s">
        <v>3</v>
      </c>
      <c r="J16" s="13" t="s">
        <v>4</v>
      </c>
      <c r="K16" s="28">
        <v>1</v>
      </c>
      <c r="L16" s="28" t="s">
        <v>5</v>
      </c>
      <c r="M16" s="13" t="s">
        <v>4</v>
      </c>
      <c r="N16" s="28">
        <v>12</v>
      </c>
      <c r="O16" s="28" t="s">
        <v>14</v>
      </c>
      <c r="P16" s="13" t="s">
        <v>4</v>
      </c>
      <c r="Q16" s="48">
        <v>0.85</v>
      </c>
      <c r="R16" s="28" t="s">
        <v>7</v>
      </c>
      <c r="S16" s="14">
        <f>H16*K16*N16*Q16</f>
        <v>12090060</v>
      </c>
      <c r="T16" s="20" t="s">
        <v>3</v>
      </c>
    </row>
    <row r="17" spans="1:20" ht="20.100000000000001" customHeight="1">
      <c r="A17" s="21"/>
      <c r="B17" s="4"/>
      <c r="C17" s="69"/>
      <c r="D17" s="64"/>
      <c r="E17" s="64"/>
      <c r="F17" s="64"/>
      <c r="G17" s="13" t="s">
        <v>106</v>
      </c>
      <c r="H17" s="66">
        <v>1044300</v>
      </c>
      <c r="I17" s="28" t="s">
        <v>3</v>
      </c>
      <c r="J17" s="13" t="s">
        <v>4</v>
      </c>
      <c r="K17" s="28">
        <v>1</v>
      </c>
      <c r="L17" s="28" t="s">
        <v>5</v>
      </c>
      <c r="M17" s="13" t="s">
        <v>4</v>
      </c>
      <c r="N17" s="28">
        <v>12</v>
      </c>
      <c r="O17" s="28" t="s">
        <v>14</v>
      </c>
      <c r="P17" s="13" t="s">
        <v>4</v>
      </c>
      <c r="Q17" s="48">
        <v>0.85</v>
      </c>
      <c r="R17" s="28" t="s">
        <v>7</v>
      </c>
      <c r="S17" s="14">
        <f t="shared" ref="S17:S18" si="2">H17*K17*N17*Q17</f>
        <v>10651860</v>
      </c>
      <c r="T17" s="20" t="s">
        <v>3</v>
      </c>
    </row>
    <row r="18" spans="1:20" ht="20.100000000000001" customHeight="1">
      <c r="A18" s="67"/>
      <c r="B18" s="23"/>
      <c r="C18" s="68"/>
      <c r="D18" s="65"/>
      <c r="E18" s="65"/>
      <c r="F18" s="65"/>
      <c r="G18" s="163" t="s">
        <v>60</v>
      </c>
      <c r="H18" s="66">
        <v>964800</v>
      </c>
      <c r="I18" s="13" t="s">
        <v>3</v>
      </c>
      <c r="J18" s="13" t="s">
        <v>4</v>
      </c>
      <c r="K18" s="13">
        <v>10</v>
      </c>
      <c r="L18" s="13" t="s">
        <v>5</v>
      </c>
      <c r="M18" s="13" t="s">
        <v>4</v>
      </c>
      <c r="N18" s="13">
        <v>12</v>
      </c>
      <c r="O18" s="13" t="s">
        <v>14</v>
      </c>
      <c r="P18" s="13" t="s">
        <v>4</v>
      </c>
      <c r="Q18" s="48">
        <v>0.85</v>
      </c>
      <c r="R18" s="28" t="s">
        <v>7</v>
      </c>
      <c r="S18" s="14">
        <f t="shared" si="2"/>
        <v>98409600</v>
      </c>
      <c r="T18" s="20" t="s">
        <v>3</v>
      </c>
    </row>
    <row r="19" spans="1:20" ht="30" customHeight="1">
      <c r="A19" s="130" t="s">
        <v>48</v>
      </c>
      <c r="B19" s="112"/>
      <c r="C19" s="113"/>
      <c r="D19" s="5">
        <f>D20</f>
        <v>2000000</v>
      </c>
      <c r="E19" s="5">
        <v>10458340</v>
      </c>
      <c r="F19" s="5">
        <f t="shared" si="0"/>
        <v>-8458340</v>
      </c>
      <c r="G19" s="6"/>
      <c r="H19" s="7"/>
      <c r="I19" s="6"/>
      <c r="J19" s="6"/>
      <c r="K19" s="6"/>
      <c r="L19" s="6"/>
      <c r="M19" s="6"/>
      <c r="N19" s="6"/>
      <c r="O19" s="6"/>
      <c r="P19" s="6"/>
      <c r="Q19" s="6"/>
      <c r="R19" s="6"/>
      <c r="S19" s="7"/>
      <c r="T19" s="15"/>
    </row>
    <row r="20" spans="1:20" ht="30" customHeight="1">
      <c r="A20" s="21"/>
      <c r="B20" s="128" t="s">
        <v>49</v>
      </c>
      <c r="C20" s="113"/>
      <c r="D20" s="5">
        <f>D21</f>
        <v>2000000</v>
      </c>
      <c r="E20" s="5">
        <v>10458340</v>
      </c>
      <c r="F20" s="5">
        <f t="shared" si="0"/>
        <v>-8458340</v>
      </c>
      <c r="G20" s="6"/>
      <c r="H20" s="7"/>
      <c r="I20" s="6"/>
      <c r="J20" s="6"/>
      <c r="K20" s="6"/>
      <c r="L20" s="6"/>
      <c r="M20" s="6"/>
      <c r="N20" s="6"/>
      <c r="O20" s="6"/>
      <c r="P20" s="6"/>
      <c r="Q20" s="6"/>
      <c r="R20" s="6"/>
      <c r="S20" s="7"/>
      <c r="T20" s="15"/>
    </row>
    <row r="21" spans="1:20" ht="30" customHeight="1">
      <c r="A21" s="21"/>
      <c r="B21" s="3"/>
      <c r="C21" s="46" t="s">
        <v>57</v>
      </c>
      <c r="D21" s="5">
        <f>S21</f>
        <v>2000000</v>
      </c>
      <c r="E21" s="5">
        <v>10458340</v>
      </c>
      <c r="F21" s="5">
        <f t="shared" si="0"/>
        <v>-8458340</v>
      </c>
      <c r="G21" s="6" t="s">
        <v>51</v>
      </c>
      <c r="H21" s="7"/>
      <c r="I21" s="6"/>
      <c r="J21" s="6"/>
      <c r="K21" s="6"/>
      <c r="L21" s="6"/>
      <c r="M21" s="6"/>
      <c r="N21" s="6"/>
      <c r="O21" s="6"/>
      <c r="P21" s="6"/>
      <c r="Q21" s="6"/>
      <c r="R21" s="6" t="s">
        <v>50</v>
      </c>
      <c r="S21" s="7">
        <v>2000000</v>
      </c>
      <c r="T21" s="15" t="s">
        <v>24</v>
      </c>
    </row>
    <row r="22" spans="1:20" ht="30" customHeight="1">
      <c r="A22" s="130" t="s">
        <v>54</v>
      </c>
      <c r="B22" s="112"/>
      <c r="C22" s="113"/>
      <c r="D22" s="5">
        <f>D23</f>
        <v>100000</v>
      </c>
      <c r="E22" s="5">
        <v>100000</v>
      </c>
      <c r="F22" s="5">
        <f t="shared" si="0"/>
        <v>0</v>
      </c>
      <c r="G22" s="6"/>
      <c r="H22" s="7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15"/>
    </row>
    <row r="23" spans="1:20" ht="30" customHeight="1">
      <c r="A23" s="17"/>
      <c r="B23" s="128" t="s">
        <v>55</v>
      </c>
      <c r="C23" s="113"/>
      <c r="D23" s="5">
        <v>100000</v>
      </c>
      <c r="E23" s="5">
        <v>100000</v>
      </c>
      <c r="F23" s="5">
        <f t="shared" si="0"/>
        <v>0</v>
      </c>
      <c r="G23" s="6"/>
      <c r="H23" s="7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15"/>
    </row>
    <row r="24" spans="1:20" ht="30" customHeight="1" thickBot="1">
      <c r="A24" s="236"/>
      <c r="B24" s="105"/>
      <c r="C24" s="237" t="s">
        <v>58</v>
      </c>
      <c r="D24" s="94">
        <v>100000</v>
      </c>
      <c r="E24" s="94">
        <v>100000</v>
      </c>
      <c r="F24" s="94">
        <f t="shared" si="0"/>
        <v>0</v>
      </c>
      <c r="G24" s="96" t="s">
        <v>61</v>
      </c>
      <c r="H24" s="95"/>
      <c r="I24" s="96"/>
      <c r="J24" s="96"/>
      <c r="K24" s="96"/>
      <c r="L24" s="96"/>
      <c r="M24" s="96"/>
      <c r="N24" s="96"/>
      <c r="O24" s="96"/>
      <c r="P24" s="96"/>
      <c r="Q24" s="96"/>
      <c r="R24" s="96" t="s">
        <v>50</v>
      </c>
      <c r="S24" s="95">
        <v>100000</v>
      </c>
      <c r="T24" s="97" t="s">
        <v>24</v>
      </c>
    </row>
    <row r="25" spans="1:20" ht="24" customHeight="1" thickTop="1" thickBot="1">
      <c r="A25" s="233" t="s">
        <v>20</v>
      </c>
      <c r="B25" s="234"/>
      <c r="C25" s="234"/>
      <c r="D25" s="98">
        <f>D5+D12+D19+D22</f>
        <v>144631200</v>
      </c>
      <c r="E25" s="98">
        <f>E5+E12+E19+E22</f>
        <v>163593340</v>
      </c>
      <c r="F25" s="235">
        <f t="shared" si="0"/>
        <v>-18962140</v>
      </c>
      <c r="G25" s="101"/>
      <c r="H25" s="100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0"/>
      <c r="T25" s="102"/>
    </row>
    <row r="26" spans="1:20">
      <c r="D26" s="12"/>
      <c r="E26" s="12"/>
      <c r="F26" s="12"/>
      <c r="G26" s="13"/>
      <c r="H26" s="14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4"/>
      <c r="T26" s="13"/>
    </row>
    <row r="27" spans="1:20">
      <c r="D27" s="12"/>
      <c r="E27" s="12"/>
      <c r="F27" s="12"/>
      <c r="G27" s="13"/>
      <c r="H27" s="14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4"/>
      <c r="T27" s="13"/>
    </row>
  </sheetData>
  <mergeCells count="17">
    <mergeCell ref="F3:F4"/>
    <mergeCell ref="S2:T2"/>
    <mergeCell ref="G3:T4"/>
    <mergeCell ref="D3:D4"/>
    <mergeCell ref="B20:C20"/>
    <mergeCell ref="A25:C25"/>
    <mergeCell ref="A3:C3"/>
    <mergeCell ref="A4:C4"/>
    <mergeCell ref="B23:C23"/>
    <mergeCell ref="A22:C22"/>
    <mergeCell ref="B6:C6"/>
    <mergeCell ref="B13:C13"/>
    <mergeCell ref="A5:C5"/>
    <mergeCell ref="A12:C12"/>
    <mergeCell ref="A19:C19"/>
    <mergeCell ref="G8:H8"/>
    <mergeCell ref="E3:E4"/>
  </mergeCells>
  <phoneticPr fontId="1" type="noConversion"/>
  <pageMargins left="0.9055118110236221" right="0.70866141732283472" top="0" bottom="0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43"/>
  <sheetViews>
    <sheetView tabSelected="1" workbookViewId="0">
      <selection activeCell="A32" sqref="A32:C32"/>
    </sheetView>
  </sheetViews>
  <sheetFormatPr defaultRowHeight="16.5"/>
  <cols>
    <col min="1" max="1" width="8.25" customWidth="1"/>
    <col min="2" max="2" width="9.125" customWidth="1"/>
    <col min="3" max="3" width="12.375" customWidth="1"/>
    <col min="4" max="4" width="13.25" style="2" customWidth="1"/>
    <col min="5" max="5" width="13" style="2" customWidth="1"/>
    <col min="6" max="6" width="11.625" style="2" customWidth="1"/>
    <col min="7" max="7" width="14.375" style="58" customWidth="1"/>
    <col min="8" max="8" width="10.75" style="1" customWidth="1"/>
    <col min="9" max="10" width="2.875" customWidth="1"/>
    <col min="11" max="11" width="5.375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</cols>
  <sheetData>
    <row r="1" spans="1:18" ht="20.25">
      <c r="A1" s="243" t="s">
        <v>18</v>
      </c>
      <c r="B1" s="243"/>
    </row>
    <row r="2" spans="1:18" ht="17.25" thickBot="1">
      <c r="Q2" s="122" t="s">
        <v>11</v>
      </c>
      <c r="R2" s="123"/>
    </row>
    <row r="3" spans="1:18" ht="27" customHeight="1">
      <c r="A3" s="116" t="s">
        <v>8</v>
      </c>
      <c r="B3" s="141"/>
      <c r="C3" s="142"/>
      <c r="D3" s="143" t="s">
        <v>122</v>
      </c>
      <c r="E3" s="127" t="s">
        <v>123</v>
      </c>
      <c r="F3" s="205" t="s">
        <v>124</v>
      </c>
      <c r="G3" s="146" t="s">
        <v>10</v>
      </c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7"/>
    </row>
    <row r="4" spans="1:18" ht="27" customHeight="1" thickBot="1">
      <c r="A4" s="194" t="s">
        <v>9</v>
      </c>
      <c r="B4" s="195"/>
      <c r="C4" s="196"/>
      <c r="D4" s="197"/>
      <c r="E4" s="198"/>
      <c r="F4" s="206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201"/>
    </row>
    <row r="5" spans="1:18" ht="27" customHeight="1">
      <c r="A5" s="202" t="s">
        <v>25</v>
      </c>
      <c r="B5" s="203"/>
      <c r="C5" s="204"/>
      <c r="D5" s="75">
        <f>D6+D19+D24</f>
        <v>135131200</v>
      </c>
      <c r="E5" s="75">
        <f>E6+E19+E24</f>
        <v>156593340</v>
      </c>
      <c r="F5" s="238">
        <f>D5-E5</f>
        <v>-21462140</v>
      </c>
      <c r="G5" s="62"/>
      <c r="H5" s="10"/>
      <c r="I5" s="11"/>
      <c r="J5" s="11"/>
      <c r="K5" s="11"/>
      <c r="L5" s="11"/>
      <c r="M5" s="11"/>
      <c r="N5" s="11"/>
      <c r="O5" s="11"/>
      <c r="P5" s="11"/>
      <c r="Q5" s="10"/>
      <c r="R5" s="19"/>
    </row>
    <row r="6" spans="1:18" ht="27" customHeight="1">
      <c r="A6" s="16"/>
      <c r="B6" s="128" t="s">
        <v>26</v>
      </c>
      <c r="C6" s="113"/>
      <c r="D6" s="5">
        <f>D7+D11+D12+D13+D18</f>
        <v>119853080</v>
      </c>
      <c r="E6" s="5">
        <f>E7+E11+E12+E13+E18</f>
        <v>143093340</v>
      </c>
      <c r="F6" s="5">
        <f>D6-E6</f>
        <v>-23240260</v>
      </c>
      <c r="G6" s="79"/>
      <c r="H6" s="7"/>
      <c r="I6" s="6"/>
      <c r="J6" s="6"/>
      <c r="K6" s="6"/>
      <c r="L6" s="6"/>
      <c r="M6" s="6"/>
      <c r="N6" s="6"/>
      <c r="O6" s="6"/>
      <c r="P6" s="6"/>
      <c r="Q6" s="7"/>
      <c r="R6" s="15"/>
    </row>
    <row r="7" spans="1:18" ht="30.75" customHeight="1">
      <c r="A7" s="17"/>
      <c r="B7" s="29"/>
      <c r="C7" s="47" t="s">
        <v>65</v>
      </c>
      <c r="D7" s="5">
        <f>Q7</f>
        <v>91350000</v>
      </c>
      <c r="E7" s="5">
        <v>111600000</v>
      </c>
      <c r="F7" s="5">
        <f>D7-E7</f>
        <v>-20250000</v>
      </c>
      <c r="G7" s="79"/>
      <c r="H7" s="7"/>
      <c r="I7" s="6"/>
      <c r="J7" s="6"/>
      <c r="K7" s="6"/>
      <c r="L7" s="6"/>
      <c r="M7" s="6"/>
      <c r="N7" s="6"/>
      <c r="O7" s="6"/>
      <c r="P7" s="6"/>
      <c r="Q7" s="7">
        <f>SUM(Q8:Q10)</f>
        <v>91350000</v>
      </c>
      <c r="R7" s="15"/>
    </row>
    <row r="8" spans="1:18" ht="17.25" customHeight="1">
      <c r="A8" s="17"/>
      <c r="B8" s="85"/>
      <c r="C8" s="173"/>
      <c r="D8" s="169"/>
      <c r="E8" s="188"/>
      <c r="F8" s="180"/>
      <c r="G8" s="60" t="s">
        <v>107</v>
      </c>
      <c r="H8" s="14">
        <v>1500000</v>
      </c>
      <c r="I8" s="28" t="s">
        <v>3</v>
      </c>
      <c r="J8" s="28" t="s">
        <v>4</v>
      </c>
      <c r="K8" s="28">
        <v>1</v>
      </c>
      <c r="L8" s="28" t="s">
        <v>5</v>
      </c>
      <c r="M8" s="28" t="s">
        <v>4</v>
      </c>
      <c r="N8" s="28">
        <v>12</v>
      </c>
      <c r="O8" s="28" t="s">
        <v>6</v>
      </c>
      <c r="P8" s="28" t="s">
        <v>7</v>
      </c>
      <c r="Q8" s="14">
        <f>H8*K8*N8</f>
        <v>18000000</v>
      </c>
      <c r="R8" s="20" t="s">
        <v>3</v>
      </c>
    </row>
    <row r="9" spans="1:18" ht="17.25" customHeight="1">
      <c r="A9" s="17"/>
      <c r="B9" s="85"/>
      <c r="C9" s="172"/>
      <c r="D9" s="170"/>
      <c r="E9" s="188"/>
      <c r="F9" s="181"/>
      <c r="G9" s="60"/>
      <c r="H9" s="14">
        <v>1350000</v>
      </c>
      <c r="I9" s="28" t="s">
        <v>3</v>
      </c>
      <c r="J9" s="28" t="s">
        <v>4</v>
      </c>
      <c r="K9" s="28">
        <v>1</v>
      </c>
      <c r="L9" s="28" t="s">
        <v>5</v>
      </c>
      <c r="M9" s="28" t="s">
        <v>4</v>
      </c>
      <c r="N9" s="28">
        <v>12</v>
      </c>
      <c r="O9" s="28" t="s">
        <v>6</v>
      </c>
      <c r="P9" s="28" t="s">
        <v>7</v>
      </c>
      <c r="Q9" s="14">
        <v>1350000</v>
      </c>
      <c r="R9" s="70" t="s">
        <v>3</v>
      </c>
    </row>
    <row r="10" spans="1:18" ht="17.25" customHeight="1">
      <c r="A10" s="17"/>
      <c r="B10" s="85"/>
      <c r="C10" s="174"/>
      <c r="D10" s="171"/>
      <c r="E10" s="188"/>
      <c r="F10" s="182"/>
      <c r="G10" s="60"/>
      <c r="H10" s="14">
        <v>600000</v>
      </c>
      <c r="I10" s="28" t="s">
        <v>3</v>
      </c>
      <c r="J10" s="28" t="s">
        <v>4</v>
      </c>
      <c r="K10" s="28">
        <v>10</v>
      </c>
      <c r="L10" s="28" t="s">
        <v>5</v>
      </c>
      <c r="M10" s="28" t="s">
        <v>4</v>
      </c>
      <c r="N10" s="28">
        <v>12</v>
      </c>
      <c r="O10" s="28" t="s">
        <v>6</v>
      </c>
      <c r="P10" s="28" t="s">
        <v>7</v>
      </c>
      <c r="Q10" s="14">
        <f>H10*K10*N10</f>
        <v>72000000</v>
      </c>
      <c r="R10" s="20" t="s">
        <v>3</v>
      </c>
    </row>
    <row r="11" spans="1:18" ht="33" customHeight="1">
      <c r="A11" s="17"/>
      <c r="B11" s="85"/>
      <c r="C11" s="47" t="s">
        <v>101</v>
      </c>
      <c r="D11" s="41">
        <f>Q11</f>
        <v>2400000</v>
      </c>
      <c r="E11" s="41">
        <v>2400000</v>
      </c>
      <c r="F11" s="160">
        <f t="shared" ref="F8:F21" si="0">D11-E11</f>
        <v>0</v>
      </c>
      <c r="G11" s="63" t="s">
        <v>102</v>
      </c>
      <c r="H11" s="8"/>
      <c r="I11" s="9"/>
      <c r="J11" s="9"/>
      <c r="K11" s="9"/>
      <c r="L11" s="9"/>
      <c r="M11" s="9"/>
      <c r="N11" s="9"/>
      <c r="O11" s="9"/>
      <c r="P11" s="9" t="s">
        <v>7</v>
      </c>
      <c r="Q11" s="8">
        <v>2400000</v>
      </c>
      <c r="R11" s="18" t="s">
        <v>3</v>
      </c>
    </row>
    <row r="12" spans="1:18" ht="33" customHeight="1">
      <c r="A12" s="17"/>
      <c r="B12" s="85"/>
      <c r="C12" s="56" t="s">
        <v>66</v>
      </c>
      <c r="D12" s="40">
        <f>Q12</f>
        <v>7812500</v>
      </c>
      <c r="E12" s="40">
        <v>9500000</v>
      </c>
      <c r="F12" s="160">
        <f t="shared" si="0"/>
        <v>-1687500</v>
      </c>
      <c r="G12" s="61"/>
      <c r="H12" s="52">
        <f>D7+D11</f>
        <v>93750000</v>
      </c>
      <c r="I12" s="22" t="s">
        <v>12</v>
      </c>
      <c r="J12" s="22" t="s">
        <v>4</v>
      </c>
      <c r="K12" s="42">
        <v>8.3333333333333329E-2</v>
      </c>
      <c r="L12" s="6"/>
      <c r="M12" s="6"/>
      <c r="N12" s="6"/>
      <c r="O12" s="6"/>
      <c r="P12" s="22" t="s">
        <v>7</v>
      </c>
      <c r="Q12" s="7">
        <f>ROUND(H12*K12,-1)</f>
        <v>7812500</v>
      </c>
      <c r="R12" s="18" t="s">
        <v>3</v>
      </c>
    </row>
    <row r="13" spans="1:18" ht="20.25" customHeight="1">
      <c r="A13" s="17"/>
      <c r="B13" s="29"/>
      <c r="C13" s="137" t="s">
        <v>36</v>
      </c>
      <c r="D13" s="139">
        <f>SUM(Q13:Q17)</f>
        <v>15290580</v>
      </c>
      <c r="E13" s="189">
        <v>18593340</v>
      </c>
      <c r="F13" s="183">
        <f t="shared" si="0"/>
        <v>-3302760</v>
      </c>
      <c r="G13" s="59" t="s">
        <v>72</v>
      </c>
      <c r="H13" s="53">
        <f>H12</f>
        <v>93750000</v>
      </c>
      <c r="I13" s="30" t="s">
        <v>24</v>
      </c>
      <c r="J13" s="30" t="s">
        <v>34</v>
      </c>
      <c r="K13" s="55">
        <v>2.9</v>
      </c>
      <c r="L13" s="9" t="s">
        <v>35</v>
      </c>
      <c r="M13" s="9"/>
      <c r="N13" s="9"/>
      <c r="O13" s="9"/>
      <c r="P13" s="30" t="s">
        <v>33</v>
      </c>
      <c r="Q13" s="8">
        <f>ROUND(H13*K13%,-1)</f>
        <v>2718750</v>
      </c>
      <c r="R13" s="18" t="s">
        <v>24</v>
      </c>
    </row>
    <row r="14" spans="1:18" ht="19.5" customHeight="1">
      <c r="A14" s="17"/>
      <c r="B14" s="29"/>
      <c r="C14" s="138"/>
      <c r="D14" s="140"/>
      <c r="E14" s="189"/>
      <c r="F14" s="184"/>
      <c r="G14" s="29" t="s">
        <v>73</v>
      </c>
      <c r="H14" s="14">
        <f>Q13</f>
        <v>2718750</v>
      </c>
      <c r="I14" s="28" t="s">
        <v>24</v>
      </c>
      <c r="J14" s="28" t="s">
        <v>34</v>
      </c>
      <c r="K14" s="31">
        <v>6.55</v>
      </c>
      <c r="L14" s="13" t="s">
        <v>35</v>
      </c>
      <c r="M14" s="13"/>
      <c r="N14" s="13"/>
      <c r="O14" s="13"/>
      <c r="P14" s="28" t="s">
        <v>33</v>
      </c>
      <c r="Q14" s="14">
        <f t="shared" ref="Q14:Q16" si="1">ROUND(H14*K14%,-1)</f>
        <v>178080</v>
      </c>
      <c r="R14" s="20" t="s">
        <v>24</v>
      </c>
    </row>
    <row r="15" spans="1:18" ht="19.5" customHeight="1">
      <c r="A15" s="17"/>
      <c r="B15" s="29"/>
      <c r="C15" s="138"/>
      <c r="D15" s="140"/>
      <c r="E15" s="189"/>
      <c r="F15" s="184"/>
      <c r="G15" s="29" t="s">
        <v>74</v>
      </c>
      <c r="H15" s="49">
        <f>H12</f>
        <v>93750000</v>
      </c>
      <c r="I15" s="28" t="s">
        <v>24</v>
      </c>
      <c r="J15" s="28" t="s">
        <v>34</v>
      </c>
      <c r="K15" s="31">
        <v>4.5</v>
      </c>
      <c r="L15" s="13" t="s">
        <v>35</v>
      </c>
      <c r="M15" s="13"/>
      <c r="N15" s="13"/>
      <c r="O15" s="13"/>
      <c r="P15" s="28" t="s">
        <v>33</v>
      </c>
      <c r="Q15" s="14">
        <f t="shared" si="1"/>
        <v>4218750</v>
      </c>
      <c r="R15" s="20" t="s">
        <v>24</v>
      </c>
    </row>
    <row r="16" spans="1:18" ht="19.5" customHeight="1">
      <c r="A16" s="17"/>
      <c r="B16" s="29"/>
      <c r="C16" s="138"/>
      <c r="D16" s="140"/>
      <c r="E16" s="189"/>
      <c r="F16" s="184"/>
      <c r="G16" s="29" t="s">
        <v>75</v>
      </c>
      <c r="H16" s="49">
        <f>H12</f>
        <v>93750000</v>
      </c>
      <c r="I16" s="28" t="s">
        <v>24</v>
      </c>
      <c r="J16" s="28" t="s">
        <v>34</v>
      </c>
      <c r="K16" s="32">
        <v>8</v>
      </c>
      <c r="L16" s="13" t="s">
        <v>35</v>
      </c>
      <c r="M16" s="13"/>
      <c r="N16" s="13"/>
      <c r="O16" s="13"/>
      <c r="P16" s="28" t="s">
        <v>33</v>
      </c>
      <c r="Q16" s="14">
        <f t="shared" si="1"/>
        <v>7500000</v>
      </c>
      <c r="R16" s="20" t="s">
        <v>24</v>
      </c>
    </row>
    <row r="17" spans="1:18" ht="19.5" customHeight="1">
      <c r="A17" s="17"/>
      <c r="B17" s="85"/>
      <c r="C17" s="138"/>
      <c r="D17" s="140"/>
      <c r="E17" s="189"/>
      <c r="F17" s="185"/>
      <c r="G17" s="29" t="s">
        <v>76</v>
      </c>
      <c r="H17" s="49">
        <f>H12</f>
        <v>93750000</v>
      </c>
      <c r="I17" s="28" t="s">
        <v>24</v>
      </c>
      <c r="J17" s="28" t="s">
        <v>34</v>
      </c>
      <c r="K17" s="73">
        <v>0.72</v>
      </c>
      <c r="L17" s="13" t="s">
        <v>35</v>
      </c>
      <c r="M17" s="13"/>
      <c r="N17" s="13"/>
      <c r="O17" s="13"/>
      <c r="P17" s="28" t="s">
        <v>33</v>
      </c>
      <c r="Q17" s="14">
        <f>ROUND(H17*K17%,-1)</f>
        <v>675000</v>
      </c>
      <c r="R17" s="20" t="s">
        <v>24</v>
      </c>
    </row>
    <row r="18" spans="1:18" ht="30" customHeight="1">
      <c r="A18" s="17"/>
      <c r="B18" s="87"/>
      <c r="C18" s="47" t="s">
        <v>68</v>
      </c>
      <c r="D18" s="41">
        <f>Q18</f>
        <v>3000000</v>
      </c>
      <c r="E18" s="41">
        <v>1000000</v>
      </c>
      <c r="F18" s="168">
        <f t="shared" si="0"/>
        <v>2000000</v>
      </c>
      <c r="G18" s="79" t="s">
        <v>103</v>
      </c>
      <c r="H18" s="52"/>
      <c r="I18" s="22"/>
      <c r="J18" s="22"/>
      <c r="K18" s="74"/>
      <c r="L18" s="6"/>
      <c r="M18" s="6"/>
      <c r="N18" s="6"/>
      <c r="O18" s="6"/>
      <c r="P18" s="22" t="s">
        <v>64</v>
      </c>
      <c r="Q18" s="7">
        <v>3000000</v>
      </c>
      <c r="R18" s="15" t="s">
        <v>62</v>
      </c>
    </row>
    <row r="19" spans="1:18" ht="30" customHeight="1">
      <c r="A19" s="17"/>
      <c r="B19" s="81" t="s">
        <v>69</v>
      </c>
      <c r="C19" s="57"/>
      <c r="D19" s="71">
        <f>SUM(D20:D21)</f>
        <v>4000000</v>
      </c>
      <c r="E19" s="71">
        <f>SUM(E20:E21)</f>
        <v>3000000</v>
      </c>
      <c r="F19" s="168">
        <f t="shared" si="0"/>
        <v>1000000</v>
      </c>
      <c r="G19" s="62"/>
      <c r="H19" s="54"/>
      <c r="I19" s="33"/>
      <c r="J19" s="33"/>
      <c r="K19" s="34"/>
      <c r="L19" s="11"/>
      <c r="M19" s="11"/>
      <c r="N19" s="11"/>
      <c r="O19" s="11"/>
      <c r="P19" s="33"/>
      <c r="Q19" s="10"/>
      <c r="R19" s="19"/>
    </row>
    <row r="20" spans="1:18" ht="30" customHeight="1">
      <c r="A20" s="17"/>
      <c r="B20" s="29"/>
      <c r="C20" s="47" t="s">
        <v>70</v>
      </c>
      <c r="D20" s="71">
        <f>Q20</f>
        <v>1000000</v>
      </c>
      <c r="E20" s="41">
        <v>2000000</v>
      </c>
      <c r="F20" s="168">
        <f t="shared" si="0"/>
        <v>-1000000</v>
      </c>
      <c r="G20" s="62" t="s">
        <v>77</v>
      </c>
      <c r="H20" s="54"/>
      <c r="I20" s="33"/>
      <c r="J20" s="33"/>
      <c r="K20" s="34"/>
      <c r="L20" s="11"/>
      <c r="M20" s="11"/>
      <c r="N20" s="11"/>
      <c r="O20" s="11"/>
      <c r="P20" s="33" t="s">
        <v>64</v>
      </c>
      <c r="Q20" s="10">
        <v>1000000</v>
      </c>
      <c r="R20" s="19" t="s">
        <v>62</v>
      </c>
    </row>
    <row r="21" spans="1:18" ht="30" customHeight="1" thickBot="1">
      <c r="A21" s="17"/>
      <c r="B21" s="29"/>
      <c r="C21" s="46" t="s">
        <v>71</v>
      </c>
      <c r="D21" s="88">
        <f>Q21</f>
        <v>3000000</v>
      </c>
      <c r="E21" s="175">
        <v>1000000</v>
      </c>
      <c r="F21" s="168">
        <f t="shared" si="0"/>
        <v>2000000</v>
      </c>
      <c r="G21" s="176" t="s">
        <v>78</v>
      </c>
      <c r="H21" s="49"/>
      <c r="I21" s="28"/>
      <c r="J21" s="28"/>
      <c r="K21" s="73"/>
      <c r="L21" s="13"/>
      <c r="M21" s="13"/>
      <c r="N21" s="13"/>
      <c r="O21" s="13"/>
      <c r="P21" s="28" t="s">
        <v>64</v>
      </c>
      <c r="Q21" s="14">
        <v>3000000</v>
      </c>
      <c r="R21" s="20" t="s">
        <v>62</v>
      </c>
    </row>
    <row r="22" spans="1:18" ht="30" customHeight="1">
      <c r="A22" s="116" t="s">
        <v>8</v>
      </c>
      <c r="B22" s="141"/>
      <c r="C22" s="142"/>
      <c r="D22" s="143" t="s">
        <v>122</v>
      </c>
      <c r="E22" s="127" t="s">
        <v>123</v>
      </c>
      <c r="F22" s="191" t="s">
        <v>124</v>
      </c>
      <c r="G22" s="145" t="s">
        <v>10</v>
      </c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7"/>
    </row>
    <row r="23" spans="1:18" ht="30" customHeight="1" thickBot="1">
      <c r="A23" s="194" t="s">
        <v>9</v>
      </c>
      <c r="B23" s="195"/>
      <c r="C23" s="196"/>
      <c r="D23" s="197"/>
      <c r="E23" s="198"/>
      <c r="F23" s="199"/>
      <c r="G23" s="200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201"/>
    </row>
    <row r="24" spans="1:18" ht="30" customHeight="1">
      <c r="A24" s="17"/>
      <c r="B24" s="131" t="s">
        <v>27</v>
      </c>
      <c r="C24" s="132"/>
      <c r="D24" s="75">
        <f>SUM(D25:D31)</f>
        <v>11278120</v>
      </c>
      <c r="E24" s="75">
        <f>SUM(E25:E31)</f>
        <v>10500000</v>
      </c>
      <c r="F24" s="166">
        <f>D24-E24</f>
        <v>778120</v>
      </c>
      <c r="G24" s="62"/>
      <c r="H24" s="10"/>
      <c r="I24" s="11"/>
      <c r="J24" s="11"/>
      <c r="K24" s="11"/>
      <c r="L24" s="11"/>
      <c r="M24" s="11"/>
      <c r="N24" s="11"/>
      <c r="O24" s="11"/>
      <c r="P24" s="11"/>
      <c r="Q24" s="10"/>
      <c r="R24" s="19"/>
    </row>
    <row r="25" spans="1:18" ht="33.75" customHeight="1">
      <c r="A25" s="17"/>
      <c r="B25" s="4"/>
      <c r="C25" s="46" t="s">
        <v>83</v>
      </c>
      <c r="D25" s="84">
        <f>Q25</f>
        <v>600000</v>
      </c>
      <c r="E25" s="40">
        <v>2000000</v>
      </c>
      <c r="F25" s="160">
        <f t="shared" ref="F25:F28" si="2">D25-E25</f>
        <v>-1400000</v>
      </c>
      <c r="G25" s="59" t="s">
        <v>13</v>
      </c>
      <c r="H25" s="8">
        <v>100000</v>
      </c>
      <c r="I25" s="9" t="s">
        <v>3</v>
      </c>
      <c r="J25" s="9" t="s">
        <v>4</v>
      </c>
      <c r="K25" s="9">
        <v>6</v>
      </c>
      <c r="L25" s="9" t="s">
        <v>125</v>
      </c>
      <c r="M25" s="9"/>
      <c r="N25" s="9"/>
      <c r="O25" s="9"/>
      <c r="P25" s="9" t="s">
        <v>7</v>
      </c>
      <c r="Q25" s="8">
        <f>H25*K25</f>
        <v>600000</v>
      </c>
      <c r="R25" s="18" t="s">
        <v>3</v>
      </c>
    </row>
    <row r="26" spans="1:18" ht="34.5" customHeight="1">
      <c r="A26" s="17"/>
      <c r="B26" s="4"/>
      <c r="C26" s="86" t="s">
        <v>82</v>
      </c>
      <c r="D26" s="84">
        <f>Q26</f>
        <v>1000000</v>
      </c>
      <c r="E26" s="40">
        <v>1500000</v>
      </c>
      <c r="F26" s="160">
        <f t="shared" si="2"/>
        <v>-500000</v>
      </c>
      <c r="G26" s="241" t="s">
        <v>127</v>
      </c>
      <c r="H26" s="242"/>
      <c r="I26" s="242"/>
      <c r="J26" s="242"/>
      <c r="K26" s="242"/>
      <c r="L26" s="242"/>
      <c r="M26" s="242"/>
      <c r="N26" s="242"/>
      <c r="O26" s="242"/>
      <c r="P26" s="9" t="s">
        <v>50</v>
      </c>
      <c r="Q26" s="7">
        <v>1000000</v>
      </c>
      <c r="R26" s="15" t="s">
        <v>3</v>
      </c>
    </row>
    <row r="27" spans="1:18" ht="30" customHeight="1">
      <c r="A27" s="17"/>
      <c r="B27" s="4"/>
      <c r="C27" s="157" t="s">
        <v>84</v>
      </c>
      <c r="D27" s="156">
        <f>Q28</f>
        <v>3600000</v>
      </c>
      <c r="E27" s="178">
        <v>3000000</v>
      </c>
      <c r="F27" s="183">
        <f t="shared" si="2"/>
        <v>600000</v>
      </c>
      <c r="G27" s="240" t="s">
        <v>126</v>
      </c>
      <c r="H27" s="8"/>
      <c r="I27" s="9"/>
      <c r="J27" s="9"/>
      <c r="K27" s="9"/>
      <c r="L27" s="9"/>
      <c r="M27" s="9"/>
      <c r="N27" s="9"/>
      <c r="O27" s="9"/>
      <c r="P27" s="9"/>
      <c r="Q27" s="8"/>
      <c r="R27" s="18"/>
    </row>
    <row r="28" spans="1:18" ht="15" customHeight="1">
      <c r="A28" s="17"/>
      <c r="B28" s="4"/>
      <c r="C28" s="158"/>
      <c r="D28" s="159"/>
      <c r="E28" s="178"/>
      <c r="F28" s="185"/>
      <c r="G28" s="82"/>
      <c r="H28" s="10">
        <v>300000</v>
      </c>
      <c r="I28" s="11" t="s">
        <v>3</v>
      </c>
      <c r="J28" s="11" t="s">
        <v>4</v>
      </c>
      <c r="K28" s="11">
        <v>12</v>
      </c>
      <c r="L28" s="11" t="s">
        <v>14</v>
      </c>
      <c r="M28" s="11"/>
      <c r="N28" s="11"/>
      <c r="O28" s="11"/>
      <c r="P28" s="11" t="s">
        <v>7</v>
      </c>
      <c r="Q28" s="10">
        <f>H28*K28</f>
        <v>3600000</v>
      </c>
      <c r="R28" s="19" t="s">
        <v>3</v>
      </c>
    </row>
    <row r="29" spans="1:18" ht="35.25" customHeight="1">
      <c r="A29" s="17"/>
      <c r="B29" s="4"/>
      <c r="C29" s="86" t="s">
        <v>85</v>
      </c>
      <c r="D29" s="84">
        <f>Q29</f>
        <v>2478120</v>
      </c>
      <c r="E29" s="179">
        <v>1000000</v>
      </c>
      <c r="F29" s="179">
        <f>D29-E29</f>
        <v>1478120</v>
      </c>
      <c r="G29" s="83" t="s">
        <v>79</v>
      </c>
      <c r="H29" s="8"/>
      <c r="I29" s="9"/>
      <c r="J29" s="9"/>
      <c r="K29" s="9"/>
      <c r="L29" s="9"/>
      <c r="M29" s="9"/>
      <c r="N29" s="9"/>
      <c r="O29" s="9"/>
      <c r="P29" s="9" t="s">
        <v>50</v>
      </c>
      <c r="Q29" s="8">
        <v>2478120</v>
      </c>
      <c r="R29" s="18" t="s">
        <v>3</v>
      </c>
    </row>
    <row r="30" spans="1:18" ht="33" customHeight="1">
      <c r="A30" s="21"/>
      <c r="B30" s="4"/>
      <c r="C30" s="157" t="s">
        <v>86</v>
      </c>
      <c r="D30" s="156">
        <f>Q31</f>
        <v>3600000</v>
      </c>
      <c r="E30" s="178">
        <v>3000000</v>
      </c>
      <c r="F30" s="186">
        <f>D30-E30</f>
        <v>600000</v>
      </c>
      <c r="G30" s="83" t="s">
        <v>15</v>
      </c>
      <c r="H30" s="8"/>
      <c r="I30" s="9"/>
      <c r="J30" s="9"/>
      <c r="K30" s="9"/>
      <c r="L30" s="9"/>
      <c r="M30" s="9"/>
      <c r="N30" s="9"/>
      <c r="O30" s="9"/>
      <c r="P30" s="9"/>
      <c r="Q30" s="8"/>
      <c r="R30" s="18"/>
    </row>
    <row r="31" spans="1:18" ht="33" customHeight="1">
      <c r="A31" s="21"/>
      <c r="B31" s="4"/>
      <c r="C31" s="137"/>
      <c r="D31" s="140"/>
      <c r="E31" s="178"/>
      <c r="F31" s="186"/>
      <c r="G31" s="176"/>
      <c r="H31" s="14">
        <v>300000</v>
      </c>
      <c r="I31" s="13" t="s">
        <v>62</v>
      </c>
      <c r="J31" s="13" t="s">
        <v>63</v>
      </c>
      <c r="K31" s="13">
        <v>12</v>
      </c>
      <c r="L31" s="13" t="s">
        <v>67</v>
      </c>
      <c r="M31" s="13"/>
      <c r="N31" s="13"/>
      <c r="O31" s="13"/>
      <c r="P31" s="13" t="s">
        <v>7</v>
      </c>
      <c r="Q31" s="14">
        <f>H31*K31</f>
        <v>3600000</v>
      </c>
      <c r="R31" s="20" t="s">
        <v>3</v>
      </c>
    </row>
    <row r="32" spans="1:18" ht="33" customHeight="1">
      <c r="A32" s="150" t="s">
        <v>28</v>
      </c>
      <c r="B32" s="149"/>
      <c r="C32" s="149"/>
      <c r="D32" s="5">
        <f>D33</f>
        <v>5000000</v>
      </c>
      <c r="E32" s="5">
        <f>E33</f>
        <v>5000000</v>
      </c>
      <c r="F32" s="187">
        <f>D32-E32</f>
        <v>0</v>
      </c>
      <c r="G32" s="160"/>
      <c r="H32" s="7"/>
      <c r="I32" s="6"/>
      <c r="J32" s="6"/>
      <c r="K32" s="6"/>
      <c r="L32" s="6"/>
      <c r="M32" s="6"/>
      <c r="N32" s="6"/>
      <c r="O32" s="6"/>
      <c r="P32" s="6"/>
      <c r="Q32" s="7"/>
      <c r="R32" s="15"/>
    </row>
    <row r="33" spans="1:18" ht="33" customHeight="1">
      <c r="A33" s="16"/>
      <c r="B33" s="149" t="s">
        <v>29</v>
      </c>
      <c r="C33" s="149"/>
      <c r="D33" s="5">
        <f>SUM(D34:D36)</f>
        <v>5000000</v>
      </c>
      <c r="E33" s="5">
        <v>5000000</v>
      </c>
      <c r="F33" s="187">
        <f>D33-E33</f>
        <v>0</v>
      </c>
      <c r="G33" s="79"/>
      <c r="H33" s="7"/>
      <c r="I33" s="6"/>
      <c r="J33" s="6"/>
      <c r="K33" s="6"/>
      <c r="L33" s="6"/>
      <c r="M33" s="6"/>
      <c r="N33" s="6"/>
      <c r="O33" s="6"/>
      <c r="P33" s="6"/>
      <c r="Q33" s="7"/>
      <c r="R33" s="15"/>
    </row>
    <row r="34" spans="1:18" ht="33" customHeight="1">
      <c r="A34" s="17"/>
      <c r="B34" s="85"/>
      <c r="C34" s="47" t="s">
        <v>93</v>
      </c>
      <c r="D34" s="5">
        <f>Q34</f>
        <v>1000000</v>
      </c>
      <c r="E34" s="5">
        <v>2000000</v>
      </c>
      <c r="F34" s="187">
        <f>D34-E34</f>
        <v>-1000000</v>
      </c>
      <c r="G34" s="79" t="s">
        <v>99</v>
      </c>
      <c r="H34" s="7"/>
      <c r="I34" s="6"/>
      <c r="J34" s="6"/>
      <c r="K34" s="6"/>
      <c r="L34" s="6"/>
      <c r="M34" s="6"/>
      <c r="N34" s="6"/>
      <c r="O34" s="6"/>
      <c r="P34" s="6" t="s">
        <v>100</v>
      </c>
      <c r="Q34" s="7">
        <v>1000000</v>
      </c>
      <c r="R34" s="15" t="s">
        <v>98</v>
      </c>
    </row>
    <row r="35" spans="1:18" ht="31.5" customHeight="1">
      <c r="A35" s="17"/>
      <c r="B35" s="85"/>
      <c r="C35" s="56" t="s">
        <v>81</v>
      </c>
      <c r="D35" s="5">
        <f>Q35</f>
        <v>3000000</v>
      </c>
      <c r="E35" s="5">
        <v>1500000</v>
      </c>
      <c r="F35" s="187">
        <f>D35-E35</f>
        <v>1500000</v>
      </c>
      <c r="G35" s="79" t="s">
        <v>91</v>
      </c>
      <c r="H35" s="7"/>
      <c r="I35" s="6"/>
      <c r="J35" s="6"/>
      <c r="K35" s="6"/>
      <c r="L35" s="6"/>
      <c r="M35" s="6"/>
      <c r="N35" s="6"/>
      <c r="O35" s="6"/>
      <c r="P35" s="6" t="s">
        <v>92</v>
      </c>
      <c r="Q35" s="7">
        <v>3000000</v>
      </c>
      <c r="R35" s="15" t="s">
        <v>90</v>
      </c>
    </row>
    <row r="36" spans="1:18" ht="33" customHeight="1">
      <c r="A36" s="17"/>
      <c r="B36" s="4"/>
      <c r="C36" s="86" t="s">
        <v>80</v>
      </c>
      <c r="D36" s="51">
        <f>Q36</f>
        <v>1000000</v>
      </c>
      <c r="E36" s="5">
        <v>1500000</v>
      </c>
      <c r="F36" s="187">
        <f>D36-E36</f>
        <v>-500000</v>
      </c>
      <c r="G36" s="72" t="s">
        <v>89</v>
      </c>
      <c r="H36" s="8"/>
      <c r="I36" s="9"/>
      <c r="J36" s="9"/>
      <c r="K36" s="9"/>
      <c r="L36" s="9"/>
      <c r="M36" s="9"/>
      <c r="N36" s="9"/>
      <c r="O36" s="9"/>
      <c r="P36" s="9" t="s">
        <v>7</v>
      </c>
      <c r="Q36" s="8">
        <v>1000000</v>
      </c>
      <c r="R36" s="18" t="s">
        <v>3</v>
      </c>
    </row>
    <row r="37" spans="1:18" ht="27.95" customHeight="1">
      <c r="A37" s="150" t="s">
        <v>30</v>
      </c>
      <c r="B37" s="149"/>
      <c r="C37" s="149"/>
      <c r="D37" s="5">
        <f>D38+D40</f>
        <v>4500000</v>
      </c>
      <c r="E37" s="5">
        <f>E38+E40</f>
        <v>2000000</v>
      </c>
      <c r="F37" s="187">
        <f t="shared" ref="F37:F43" si="3">D37-E37</f>
        <v>2500000</v>
      </c>
      <c r="G37" s="79"/>
      <c r="H37" s="7"/>
      <c r="I37" s="6"/>
      <c r="J37" s="6"/>
      <c r="K37" s="6"/>
      <c r="L37" s="6"/>
      <c r="M37" s="6"/>
      <c r="N37" s="6"/>
      <c r="O37" s="6"/>
      <c r="P37" s="6"/>
      <c r="Q37" s="7"/>
      <c r="R37" s="15"/>
    </row>
    <row r="38" spans="1:18" ht="27.95" customHeight="1">
      <c r="A38" s="104"/>
      <c r="B38" s="149" t="s">
        <v>31</v>
      </c>
      <c r="C38" s="149"/>
      <c r="D38" s="5">
        <f>D39</f>
        <v>1000000</v>
      </c>
      <c r="E38" s="5">
        <v>1000000</v>
      </c>
      <c r="F38" s="187">
        <f t="shared" si="3"/>
        <v>0</v>
      </c>
      <c r="G38" s="79"/>
      <c r="H38" s="7"/>
      <c r="I38" s="6"/>
      <c r="J38" s="6"/>
      <c r="K38" s="6"/>
      <c r="L38" s="6"/>
      <c r="M38" s="6"/>
      <c r="N38" s="6"/>
      <c r="O38" s="6"/>
      <c r="P38" s="6"/>
      <c r="Q38" s="7"/>
      <c r="R38" s="15"/>
    </row>
    <row r="39" spans="1:18" ht="34.5" customHeight="1">
      <c r="A39" s="21"/>
      <c r="B39" s="4"/>
      <c r="C39" s="86" t="s">
        <v>87</v>
      </c>
      <c r="D39" s="5">
        <v>1000000</v>
      </c>
      <c r="E39" s="5">
        <v>1000000</v>
      </c>
      <c r="F39" s="187">
        <f t="shared" si="3"/>
        <v>0</v>
      </c>
      <c r="G39" s="79" t="s">
        <v>16</v>
      </c>
      <c r="H39" s="7"/>
      <c r="I39" s="6"/>
      <c r="J39" s="6"/>
      <c r="K39" s="6"/>
      <c r="L39" s="6"/>
      <c r="M39" s="6"/>
      <c r="N39" s="6"/>
      <c r="O39" s="6"/>
      <c r="P39" s="6" t="s">
        <v>7</v>
      </c>
      <c r="Q39" s="7">
        <v>1000000</v>
      </c>
      <c r="R39" s="15" t="s">
        <v>3</v>
      </c>
    </row>
    <row r="40" spans="1:18" ht="34.5" customHeight="1">
      <c r="A40" s="21"/>
      <c r="B40" s="155" t="s">
        <v>32</v>
      </c>
      <c r="C40" s="155"/>
      <c r="D40" s="75">
        <f>D41+D42</f>
        <v>3500000</v>
      </c>
      <c r="E40" s="5">
        <v>1000000</v>
      </c>
      <c r="F40" s="187">
        <f t="shared" si="3"/>
        <v>2500000</v>
      </c>
      <c r="G40" s="62"/>
      <c r="H40" s="10"/>
      <c r="I40" s="11"/>
      <c r="J40" s="11"/>
      <c r="K40" s="11"/>
      <c r="L40" s="11"/>
      <c r="M40" s="11"/>
      <c r="N40" s="11"/>
      <c r="O40" s="11"/>
      <c r="P40" s="11"/>
      <c r="Q40" s="10"/>
      <c r="R40" s="19"/>
    </row>
    <row r="41" spans="1:18" ht="39.950000000000003" customHeight="1">
      <c r="A41" s="21"/>
      <c r="B41" s="106"/>
      <c r="C41" s="56" t="s">
        <v>88</v>
      </c>
      <c r="D41" s="51">
        <f>Q41</f>
        <v>2500000</v>
      </c>
      <c r="E41" s="5">
        <v>1000000</v>
      </c>
      <c r="F41" s="187">
        <f t="shared" si="3"/>
        <v>1500000</v>
      </c>
      <c r="G41" s="151" t="s">
        <v>117</v>
      </c>
      <c r="H41" s="151"/>
      <c r="I41" s="151"/>
      <c r="J41" s="151"/>
      <c r="K41" s="151"/>
      <c r="L41" s="151"/>
      <c r="M41" s="151"/>
      <c r="N41" s="151"/>
      <c r="O41" s="151"/>
      <c r="P41" s="30" t="s">
        <v>64</v>
      </c>
      <c r="Q41" s="8">
        <v>2500000</v>
      </c>
      <c r="R41" s="18" t="s">
        <v>62</v>
      </c>
    </row>
    <row r="42" spans="1:18" ht="39.950000000000003" customHeight="1" thickBot="1">
      <c r="A42" s="192"/>
      <c r="B42" s="105"/>
      <c r="C42" s="103" t="s">
        <v>118</v>
      </c>
      <c r="D42" s="94">
        <f>Q42</f>
        <v>1000000</v>
      </c>
      <c r="E42" s="94">
        <v>0</v>
      </c>
      <c r="F42" s="190">
        <f t="shared" si="3"/>
        <v>1000000</v>
      </c>
      <c r="G42" s="177" t="s">
        <v>119</v>
      </c>
      <c r="H42" s="95"/>
      <c r="I42" s="96"/>
      <c r="J42" s="96"/>
      <c r="K42" s="96"/>
      <c r="L42" s="96"/>
      <c r="M42" s="96"/>
      <c r="N42" s="96"/>
      <c r="O42" s="96"/>
      <c r="P42" s="96" t="s">
        <v>7</v>
      </c>
      <c r="Q42" s="95">
        <v>1000000</v>
      </c>
      <c r="R42" s="97" t="s">
        <v>3</v>
      </c>
    </row>
    <row r="43" spans="1:18" ht="34.5" customHeight="1" thickTop="1" thickBot="1">
      <c r="A43" s="152" t="s">
        <v>21</v>
      </c>
      <c r="B43" s="153"/>
      <c r="C43" s="154"/>
      <c r="D43" s="98">
        <f>D5+D32+D37</f>
        <v>144631200</v>
      </c>
      <c r="E43" s="98">
        <f>E5+E32+E37</f>
        <v>163593340</v>
      </c>
      <c r="F43" s="193">
        <f t="shared" si="3"/>
        <v>-18962140</v>
      </c>
      <c r="G43" s="99"/>
      <c r="H43" s="100"/>
      <c r="I43" s="101"/>
      <c r="J43" s="101"/>
      <c r="K43" s="101"/>
      <c r="L43" s="101"/>
      <c r="M43" s="101"/>
      <c r="N43" s="101"/>
      <c r="O43" s="101"/>
      <c r="P43" s="101"/>
      <c r="Q43" s="100"/>
      <c r="R43" s="102"/>
    </row>
  </sheetData>
  <mergeCells count="41">
    <mergeCell ref="A1:B1"/>
    <mergeCell ref="E13:E17"/>
    <mergeCell ref="F13:F17"/>
    <mergeCell ref="E27:E28"/>
    <mergeCell ref="E30:E31"/>
    <mergeCell ref="F8:F10"/>
    <mergeCell ref="E8:E10"/>
    <mergeCell ref="F27:F28"/>
    <mergeCell ref="F30:F31"/>
    <mergeCell ref="G22:R23"/>
    <mergeCell ref="A23:C23"/>
    <mergeCell ref="D30:D31"/>
    <mergeCell ref="A32:C32"/>
    <mergeCell ref="C30:C31"/>
    <mergeCell ref="G26:O26"/>
    <mergeCell ref="A22:C22"/>
    <mergeCell ref="D22:D23"/>
    <mergeCell ref="C27:C28"/>
    <mergeCell ref="D27:D28"/>
    <mergeCell ref="E22:E23"/>
    <mergeCell ref="F22:F23"/>
    <mergeCell ref="B33:C33"/>
    <mergeCell ref="A37:C37"/>
    <mergeCell ref="B38:C38"/>
    <mergeCell ref="G41:O41"/>
    <mergeCell ref="A43:C43"/>
    <mergeCell ref="B40:C40"/>
    <mergeCell ref="Q2:R2"/>
    <mergeCell ref="A3:C3"/>
    <mergeCell ref="D3:D4"/>
    <mergeCell ref="G3:R4"/>
    <mergeCell ref="A4:C4"/>
    <mergeCell ref="E3:E4"/>
    <mergeCell ref="F3:F4"/>
    <mergeCell ref="A5:C5"/>
    <mergeCell ref="B6:C6"/>
    <mergeCell ref="B24:C24"/>
    <mergeCell ref="C13:C17"/>
    <mergeCell ref="D13:D17"/>
    <mergeCell ref="D8:D10"/>
    <mergeCell ref="C8:C10"/>
  </mergeCells>
  <phoneticPr fontId="1" type="noConversion"/>
  <pageMargins left="0.41" right="0.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총괄표</vt:lpstr>
      <vt:lpstr>세입내역</vt:lpstr>
      <vt:lpstr>세출내역</vt:lpstr>
    </vt:vector>
  </TitlesOfParts>
  <Company>ExTra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컴퓨터3</cp:lastModifiedBy>
  <cp:lastPrinted>2014-12-17T07:31:19Z</cp:lastPrinted>
  <dcterms:created xsi:type="dcterms:W3CDTF">2008-10-30T10:06:54Z</dcterms:created>
  <dcterms:modified xsi:type="dcterms:W3CDTF">2014-12-17T07:31:29Z</dcterms:modified>
</cp:coreProperties>
</file>