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4925" windowHeight="7605" activeTab="2"/>
  </bookViews>
  <sheets>
    <sheet name="총괄표" sheetId="1" r:id="rId1"/>
    <sheet name="세입내역" sheetId="2" r:id="rId2"/>
    <sheet name="세출내역" sheetId="3" r:id="rId3"/>
  </sheets>
  <definedNames>
    <definedName name="_xlnm.Print_Area" localSheetId="2">세출내역!$A$1:$R$52</definedName>
    <definedName name="_xlnm.Print_Area" localSheetId="0">총괄표!$A$1:$L$23</definedName>
  </definedNames>
  <calcPr calcId="124519"/>
</workbook>
</file>

<file path=xl/calcChain.xml><?xml version="1.0" encoding="utf-8"?>
<calcChain xmlns="http://schemas.openxmlformats.org/spreadsheetml/2006/main">
  <c r="D17" i="3"/>
  <c r="D18"/>
  <c r="D26" i="2"/>
  <c r="D17" i="1"/>
  <c r="D7"/>
  <c r="D25" i="2"/>
  <c r="D24" s="1"/>
  <c r="F24" s="1"/>
  <c r="D16"/>
  <c r="D33"/>
  <c r="D20"/>
  <c r="D7"/>
  <c r="V20"/>
  <c r="V9"/>
  <c r="D40" i="3"/>
  <c r="Q28"/>
  <c r="D28" s="1"/>
  <c r="D24" s="1"/>
  <c r="E5"/>
  <c r="E18" i="2"/>
  <c r="E19"/>
  <c r="F13"/>
  <c r="E5"/>
  <c r="E6"/>
  <c r="K15" i="1"/>
  <c r="K12"/>
  <c r="K10"/>
  <c r="K7"/>
  <c r="E7"/>
  <c r="E9"/>
  <c r="E11"/>
  <c r="E13"/>
  <c r="E17"/>
  <c r="E19"/>
  <c r="E21"/>
  <c r="V19" i="2"/>
  <c r="V18"/>
  <c r="F33"/>
  <c r="J15" i="1"/>
  <c r="J7"/>
  <c r="J10"/>
  <c r="J12"/>
  <c r="D27" i="2"/>
  <c r="F27" s="1"/>
  <c r="D13" i="1"/>
  <c r="D11"/>
  <c r="D9"/>
  <c r="D21"/>
  <c r="V13" i="2"/>
  <c r="D49" i="3"/>
  <c r="D48" s="1"/>
  <c r="D31" i="2"/>
  <c r="D30" s="1"/>
  <c r="F30" s="1"/>
  <c r="D32" i="3"/>
  <c r="D31" s="1"/>
  <c r="F26" i="2"/>
  <c r="F28"/>
  <c r="F29"/>
  <c r="F32"/>
  <c r="F17"/>
  <c r="F10"/>
  <c r="F21"/>
  <c r="F22"/>
  <c r="F23"/>
  <c r="F25"/>
  <c r="F16" l="1"/>
  <c r="D15"/>
  <c r="F15" s="1"/>
  <c r="D12"/>
  <c r="D11" s="1"/>
  <c r="F11" s="1"/>
  <c r="F31"/>
  <c r="F12" l="1"/>
  <c r="K23" i="1"/>
  <c r="E23"/>
  <c r="E51" i="3" l="1"/>
  <c r="Q45"/>
  <c r="D45" s="1"/>
  <c r="D39" s="1"/>
  <c r="D38" s="1"/>
  <c r="D23" i="1"/>
  <c r="E34" i="2"/>
  <c r="D19" l="1"/>
  <c r="F19" s="1"/>
  <c r="D18"/>
  <c r="F18" s="1"/>
  <c r="F20"/>
  <c r="F39" i="3"/>
  <c r="F40"/>
  <c r="F42"/>
  <c r="F43"/>
  <c r="F44"/>
  <c r="F45"/>
  <c r="F46"/>
  <c r="F47"/>
  <c r="F48"/>
  <c r="F49"/>
  <c r="F50"/>
  <c r="F7" i="1"/>
  <c r="F8"/>
  <c r="F9"/>
  <c r="F10"/>
  <c r="F11"/>
  <c r="F12"/>
  <c r="F13"/>
  <c r="F14"/>
  <c r="F15"/>
  <c r="F16"/>
  <c r="F17"/>
  <c r="F18"/>
  <c r="F19"/>
  <c r="F20"/>
  <c r="F21"/>
  <c r="F22"/>
  <c r="L7"/>
  <c r="L8"/>
  <c r="L9"/>
  <c r="L10"/>
  <c r="L11"/>
  <c r="L12"/>
  <c r="L13"/>
  <c r="L14"/>
  <c r="L15"/>
  <c r="L23" s="1"/>
  <c r="L16"/>
  <c r="L17"/>
  <c r="L18"/>
  <c r="L19"/>
  <c r="L20"/>
  <c r="L21"/>
  <c r="F38" i="3"/>
  <c r="V7" i="2"/>
  <c r="V8"/>
  <c r="F28" i="3"/>
  <c r="Q16"/>
  <c r="Q15"/>
  <c r="D15" s="1"/>
  <c r="Q10"/>
  <c r="Q9"/>
  <c r="V10" i="2"/>
  <c r="D6" l="1"/>
  <c r="F23" i="1"/>
  <c r="J23"/>
  <c r="F34" i="3"/>
  <c r="F33"/>
  <c r="F30"/>
  <c r="F26"/>
  <c r="F25"/>
  <c r="F17"/>
  <c r="F16"/>
  <c r="F15"/>
  <c r="Q8"/>
  <c r="Q7"/>
  <c r="D5" i="2" l="1"/>
  <c r="F6"/>
  <c r="F7"/>
  <c r="Q11" i="3"/>
  <c r="F24"/>
  <c r="F31"/>
  <c r="F32"/>
  <c r="D7" l="1"/>
  <c r="H18"/>
  <c r="Q18" s="1"/>
  <c r="H20"/>
  <c r="Q20" s="1"/>
  <c r="H17"/>
  <c r="Q17" s="1"/>
  <c r="F7"/>
  <c r="H21"/>
  <c r="Q21" s="1"/>
  <c r="H22"/>
  <c r="Q22" s="1"/>
  <c r="F5" i="2"/>
  <c r="D34"/>
  <c r="F34" s="1"/>
  <c r="H19" i="3" l="1"/>
  <c r="Q19" s="1"/>
  <c r="D6" l="1"/>
  <c r="F18"/>
  <c r="D5" l="1"/>
  <c r="F6"/>
  <c r="D51" l="1"/>
  <c r="F5"/>
  <c r="F51" s="1"/>
</calcChain>
</file>

<file path=xl/sharedStrings.xml><?xml version="1.0" encoding="utf-8"?>
<sst xmlns="http://schemas.openxmlformats.org/spreadsheetml/2006/main" count="366" uniqueCount="158">
  <si>
    <t>세입총괄</t>
  </si>
  <si>
    <t xml:space="preserve">212                자산취득비                 </t>
  </si>
  <si>
    <t>* 일용잡급비:</t>
  </si>
  <si>
    <t>101 잡수입</t>
  </si>
  <si>
    <t>*퇴직적립금:</t>
  </si>
  <si>
    <t>08 전입금</t>
  </si>
  <si>
    <t>81 전입금</t>
  </si>
  <si>
    <t>113 일용잡급</t>
  </si>
  <si>
    <t>＊사회복지사 :</t>
  </si>
  <si>
    <t>*요양보험 :</t>
  </si>
  <si>
    <t>장기요양급여수입</t>
  </si>
  <si>
    <t>*국민연금 :</t>
  </si>
  <si>
    <t>시설비</t>
  </si>
  <si>
    <t>운영비</t>
  </si>
  <si>
    <t>전출금</t>
  </si>
  <si>
    <t>관항</t>
  </si>
  <si>
    <t>사무비</t>
  </si>
  <si>
    <t>증감</t>
  </si>
  <si>
    <t>세출총괄</t>
  </si>
  <si>
    <t>세입총계</t>
  </si>
  <si>
    <t>개월</t>
  </si>
  <si>
    <t>재산조성비</t>
  </si>
  <si>
    <t>과목</t>
  </si>
  <si>
    <t>잡수입</t>
  </si>
  <si>
    <t>*공공요금</t>
  </si>
  <si>
    <t>세출-세입</t>
  </si>
  <si>
    <t>세출총계</t>
  </si>
  <si>
    <t>인건비</t>
  </si>
  <si>
    <t>사업비</t>
  </si>
  <si>
    <t>*기타예금이자수입</t>
  </si>
  <si>
    <t>교육 사업비</t>
  </si>
  <si>
    <t>＊간호조무사 :</t>
  </si>
  <si>
    <t>산     출     내     역</t>
  </si>
  <si>
    <t>12개월</t>
  </si>
  <si>
    <t>보조금</t>
  </si>
  <si>
    <t xml:space="preserve"> * 명절귀성여비:</t>
  </si>
  <si>
    <t>512 비지정후원금</t>
  </si>
  <si>
    <t>일</t>
  </si>
  <si>
    <t>명</t>
  </si>
  <si>
    <t>01 입소자부담금수입</t>
  </si>
  <si>
    <t>*화재보험 및 기타보험</t>
  </si>
  <si>
    <t xml:space="preserve"> * 요양보호사 :</t>
  </si>
  <si>
    <t>911 전년도이월금</t>
  </si>
  <si>
    <t>411 경상보조금수입</t>
  </si>
  <si>
    <t>1012
기타예금이자수입</t>
  </si>
  <si>
    <t>*시설장비유지비
(임대료포함)</t>
  </si>
  <si>
    <t>후원금</t>
  </si>
  <si>
    <t>319                    연료비</t>
  </si>
  <si>
    <t>314                    의료비</t>
  </si>
  <si>
    <t>335                 프로그램 사업비</t>
  </si>
  <si>
    <t>1013                 기타잡수입</t>
  </si>
  <si>
    <t>213                   시설장비유지비</t>
  </si>
  <si>
    <t>312                   수용기관경비</t>
  </si>
  <si>
    <t>313                    피복비</t>
  </si>
  <si>
    <t>관       항       목</t>
  </si>
  <si>
    <t>(샬롬노인요양공동생활가정)</t>
  </si>
  <si>
    <t xml:space="preserve">＊비품, 관리비, 사무용품 등 </t>
  </si>
  <si>
    <t>116                    사회보험부담금</t>
  </si>
  <si>
    <t>(단위 : 원)</t>
  </si>
  <si>
    <t>11 입소비용수입</t>
  </si>
  <si>
    <t>13 운영비</t>
  </si>
  <si>
    <t>114 제수당</t>
  </si>
  <si>
    <t>＊교육여비 :</t>
  </si>
  <si>
    <t>과       목</t>
  </si>
  <si>
    <t>입소비용수입</t>
  </si>
  <si>
    <t xml:space="preserve">* 속옷 등        </t>
  </si>
  <si>
    <t>x</t>
  </si>
  <si>
    <t>＊프로그램비</t>
  </si>
  <si>
    <t>*자산취득비</t>
  </si>
  <si>
    <t>33 사업비</t>
  </si>
  <si>
    <t>*건강보험 :</t>
  </si>
  <si>
    <t>＊식대및간식비:</t>
  </si>
  <si>
    <t>61 요양급여수입</t>
  </si>
  <si>
    <t>×</t>
  </si>
  <si>
    <t>원</t>
  </si>
  <si>
    <t>%</t>
  </si>
  <si>
    <t>10 잡수입</t>
  </si>
  <si>
    <t>*산재보험 :</t>
  </si>
  <si>
    <t>31 운영비</t>
  </si>
  <si>
    <t>입소자부담금수입</t>
  </si>
  <si>
    <t>811 법인전입금</t>
  </si>
  <si>
    <t>09 이월금</t>
  </si>
  <si>
    <t>115 퇴직적립금</t>
  </si>
  <si>
    <t>51 후원금수입</t>
  </si>
  <si>
    <t>*고용보험 :</t>
  </si>
  <si>
    <t>41 보조금 수입</t>
  </si>
  <si>
    <t>05 후원금수입</t>
  </si>
  <si>
    <t>경상보조금 수입</t>
  </si>
  <si>
    <t>04 보조금 수입</t>
  </si>
  <si>
    <t>=</t>
  </si>
  <si>
    <t>회</t>
  </si>
  <si>
    <t>*전년도이월금</t>
  </si>
  <si>
    <t>06 요양급여수입</t>
  </si>
  <si>
    <t>03 사업비</t>
  </si>
  <si>
    <t>01 사무비</t>
  </si>
  <si>
    <t>11 인건비</t>
  </si>
  <si>
    <t>*비지정후원금</t>
  </si>
  <si>
    <t>02 재산조성비</t>
  </si>
  <si>
    <t>*법인전입금</t>
  </si>
  <si>
    <t>91 이월금</t>
  </si>
  <si>
    <t>요양급여수입</t>
  </si>
  <si>
    <t>*기타차입금</t>
    <phoneticPr fontId="10" type="noConversion"/>
  </si>
  <si>
    <t>일</t>
    <phoneticPr fontId="10" type="noConversion"/>
  </si>
  <si>
    <t>개월</t>
    <phoneticPr fontId="10" type="noConversion"/>
  </si>
  <si>
    <t>차입금</t>
    <phoneticPr fontId="10" type="noConversion"/>
  </si>
  <si>
    <t>부채상환금</t>
    <phoneticPr fontId="10" type="noConversion"/>
  </si>
  <si>
    <t>134  제세공과금</t>
    <phoneticPr fontId="10" type="noConversion"/>
  </si>
  <si>
    <t>135  차량비</t>
    <phoneticPr fontId="10" type="noConversion"/>
  </si>
  <si>
    <t>133  공공요금</t>
    <phoneticPr fontId="10" type="noConversion"/>
  </si>
  <si>
    <t>131   여비</t>
    <phoneticPr fontId="10" type="noConversion"/>
  </si>
  <si>
    <t>132                   수용비및수수료</t>
    <phoneticPr fontId="10" type="noConversion"/>
  </si>
  <si>
    <t>＊사무용품비, 교육비, 인쇄비, 수수료 등                             =</t>
    <phoneticPr fontId="10" type="noConversion"/>
  </si>
  <si>
    <t xml:space="preserve">* 차량유류비 및 차량유지관리비 등                                    =      </t>
    <phoneticPr fontId="10" type="noConversion"/>
  </si>
  <si>
    <t>＊1등급 :</t>
    <phoneticPr fontId="10" type="noConversion"/>
  </si>
  <si>
    <t>원</t>
    <phoneticPr fontId="10" type="noConversion"/>
  </si>
  <si>
    <t>명</t>
    <phoneticPr fontId="10" type="noConversion"/>
  </si>
  <si>
    <t>개월</t>
    <phoneticPr fontId="10" type="noConversion"/>
  </si>
  <si>
    <t>=</t>
    <phoneticPr fontId="10" type="noConversion"/>
  </si>
  <si>
    <t xml:space="preserve">＊3등급 : </t>
    <phoneticPr fontId="10" type="noConversion"/>
  </si>
  <si>
    <r>
      <t>111</t>
    </r>
    <r>
      <rPr>
        <sz val="11"/>
        <color rgb="FF000000"/>
        <rFont val="맑은 고딕"/>
        <family val="3"/>
        <charset val="129"/>
      </rPr>
      <t xml:space="preserve"> 입소비용수입</t>
    </r>
    <phoneticPr fontId="10" type="noConversion"/>
  </si>
  <si>
    <r>
      <t>* 위생대, 기저귀</t>
    </r>
    <r>
      <rPr>
        <sz val="11"/>
        <color rgb="FF000000"/>
        <rFont val="맑은 고딕"/>
        <family val="3"/>
        <charset val="129"/>
      </rPr>
      <t>, 병원진료</t>
    </r>
    <phoneticPr fontId="10" type="noConversion"/>
  </si>
  <si>
    <t>(2) 세입내역</t>
    <phoneticPr fontId="10" type="noConversion"/>
  </si>
  <si>
    <t>2014년</t>
    <phoneticPr fontId="10" type="noConversion"/>
  </si>
  <si>
    <t>=</t>
    <phoneticPr fontId="10" type="noConversion"/>
  </si>
  <si>
    <t>합계</t>
    <phoneticPr fontId="10" type="noConversion"/>
  </si>
  <si>
    <t>(3)  세출 내역</t>
    <phoneticPr fontId="10" type="noConversion"/>
  </si>
  <si>
    <t>07차입금</t>
    <phoneticPr fontId="10" type="noConversion"/>
  </si>
  <si>
    <t>71차입금</t>
    <phoneticPr fontId="10" type="noConversion"/>
  </si>
  <si>
    <t>611 장기요양사업수입</t>
    <phoneticPr fontId="10" type="noConversion"/>
  </si>
  <si>
    <t>712 기타차입금</t>
    <phoneticPr fontId="10" type="noConversion"/>
  </si>
  <si>
    <t>06 부채상환금</t>
    <phoneticPr fontId="10" type="noConversion"/>
  </si>
  <si>
    <t>61 부채상환금</t>
    <phoneticPr fontId="10" type="noConversion"/>
  </si>
  <si>
    <t>611                    원금상환금</t>
    <phoneticPr fontId="10" type="noConversion"/>
  </si>
  <si>
    <t>(1) 세입ㆍ세출 1차 추경 예산 총괄</t>
    <phoneticPr fontId="10" type="noConversion"/>
  </si>
  <si>
    <t>본 예산</t>
    <phoneticPr fontId="10" type="noConversion"/>
  </si>
  <si>
    <t>1차추경예산</t>
    <phoneticPr fontId="10" type="noConversion"/>
  </si>
  <si>
    <t>111 급여</t>
    <phoneticPr fontId="10" type="noConversion"/>
  </si>
  <si>
    <t>원</t>
    <phoneticPr fontId="10" type="noConversion"/>
  </si>
  <si>
    <t xml:space="preserve">*전년도 미납금 : </t>
    <phoneticPr fontId="10" type="noConversion"/>
  </si>
  <si>
    <t>*공공요금 합산</t>
    <phoneticPr fontId="10" type="noConversion"/>
  </si>
  <si>
    <r>
      <t>*생계비</t>
    </r>
    <r>
      <rPr>
        <sz val="11"/>
        <color rgb="FF000000"/>
        <rFont val="맑은 고딕"/>
        <family val="3"/>
        <charset val="129"/>
      </rPr>
      <t xml:space="preserve"> :</t>
    </r>
    <phoneticPr fontId="10" type="noConversion"/>
  </si>
  <si>
    <t>개월</t>
    <phoneticPr fontId="10" type="noConversion"/>
  </si>
  <si>
    <t>=</t>
    <phoneticPr fontId="10" type="noConversion"/>
  </si>
  <si>
    <t>전입금</t>
    <phoneticPr fontId="10" type="noConversion"/>
  </si>
  <si>
    <t>이월금</t>
    <phoneticPr fontId="10" type="noConversion"/>
  </si>
  <si>
    <t>311  생계비</t>
    <phoneticPr fontId="10" type="noConversion"/>
  </si>
  <si>
    <r>
      <t>＊주ㆍ부식비(보조금</t>
    </r>
    <r>
      <rPr>
        <sz val="11"/>
        <color rgb="FF000000"/>
        <rFont val="맑은 고딕"/>
        <family val="3"/>
        <charset val="129"/>
      </rPr>
      <t>)226,260</t>
    </r>
    <phoneticPr fontId="10" type="noConversion"/>
  </si>
  <si>
    <t>12  개월 + 위로금 29000* 2회 58,000</t>
    <phoneticPr fontId="10" type="noConversion"/>
  </si>
  <si>
    <t>=</t>
    <phoneticPr fontId="10" type="noConversion"/>
  </si>
  <si>
    <t>*특별위로금 : 29,000원 * 2회 = 58,000원  / 춘계부식비 13,000원/월동김장비 14,000원</t>
    <phoneticPr fontId="10" type="noConversion"/>
  </si>
  <si>
    <t>2015년도 세입ㆍ세출 예산안</t>
    <phoneticPr fontId="10" type="noConversion"/>
  </si>
  <si>
    <t>2015년</t>
    <phoneticPr fontId="10" type="noConversion"/>
  </si>
  <si>
    <t>개월</t>
    <phoneticPr fontId="10" type="noConversion"/>
  </si>
  <si>
    <t xml:space="preserve">＊2등급 : </t>
    <phoneticPr fontId="10" type="noConversion"/>
  </si>
  <si>
    <t xml:space="preserve">＊2등급 : </t>
    <phoneticPr fontId="10" type="noConversion"/>
  </si>
  <si>
    <t>＊주ㆍ부식비(자부담)198740</t>
    <phoneticPr fontId="10" type="noConversion"/>
  </si>
  <si>
    <t>*기타잡수입 및 연말정산환급금</t>
    <phoneticPr fontId="10" type="noConversion"/>
  </si>
  <si>
    <t>21 시설비</t>
    <phoneticPr fontId="10" type="noConversion"/>
  </si>
</sst>
</file>

<file path=xl/styles.xml><?xml version="1.0" encoding="utf-8"?>
<styleSheet xmlns="http://schemas.openxmlformats.org/spreadsheetml/2006/main">
  <numFmts count="4">
    <numFmt numFmtId="176" formatCode="#,##0_ "/>
    <numFmt numFmtId="177" formatCode="#,##0_);[Red]\(#,##0\)"/>
    <numFmt numFmtId="178" formatCode="0/00"/>
    <numFmt numFmtId="179" formatCode="0.000_);[Red]\(0.000\)"/>
  </numFmts>
  <fonts count="1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7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80"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1" xfId="0" applyNumberFormat="1" applyBorder="1">
      <alignment vertical="center"/>
    </xf>
    <xf numFmtId="0" fontId="0" fillId="0" borderId="2" xfId="0" applyNumberFormat="1" applyBorder="1">
      <alignment vertical="center"/>
    </xf>
    <xf numFmtId="0" fontId="0" fillId="0" borderId="4" xfId="0" applyNumberFormat="1" applyBorder="1">
      <alignment vertical="center"/>
    </xf>
    <xf numFmtId="176" fontId="0" fillId="0" borderId="4" xfId="0" applyNumberFormat="1" applyBorder="1">
      <alignment vertical="center"/>
    </xf>
    <xf numFmtId="0" fontId="0" fillId="0" borderId="5" xfId="0" applyNumberFormat="1" applyBorder="1">
      <alignment vertical="center"/>
    </xf>
    <xf numFmtId="176" fontId="0" fillId="0" borderId="6" xfId="0" applyNumberFormat="1" applyBorder="1">
      <alignment vertical="center"/>
    </xf>
    <xf numFmtId="0" fontId="0" fillId="0" borderId="6" xfId="0" applyNumberFormat="1" applyBorder="1">
      <alignment vertical="center"/>
    </xf>
    <xf numFmtId="0" fontId="0" fillId="0" borderId="7" xfId="0" applyNumberFormat="1" applyBorder="1">
      <alignment vertical="center"/>
    </xf>
    <xf numFmtId="176" fontId="0" fillId="0" borderId="8" xfId="0" applyNumberFormat="1" applyBorder="1">
      <alignment vertical="center"/>
    </xf>
    <xf numFmtId="0" fontId="0" fillId="0" borderId="8" xfId="0" applyNumberFormat="1" applyBorder="1">
      <alignment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>
      <alignment vertical="center"/>
    </xf>
    <xf numFmtId="0" fontId="0" fillId="0" borderId="9" xfId="0" applyNumberFormat="1" applyBorder="1">
      <alignment vertical="center"/>
    </xf>
    <xf numFmtId="0" fontId="0" fillId="0" borderId="10" xfId="0" applyNumberFormat="1" applyBorder="1">
      <alignment vertical="center"/>
    </xf>
    <xf numFmtId="0" fontId="0" fillId="0" borderId="11" xfId="0" applyNumberFormat="1" applyBorder="1">
      <alignment vertical="center"/>
    </xf>
    <xf numFmtId="0" fontId="0" fillId="0" borderId="12" xfId="0" applyNumberFormat="1" applyBorder="1">
      <alignment vertical="center"/>
    </xf>
    <xf numFmtId="0" fontId="0" fillId="0" borderId="13" xfId="0" applyNumberFormat="1" applyBorder="1">
      <alignment vertical="center"/>
    </xf>
    <xf numFmtId="0" fontId="0" fillId="0" borderId="14" xfId="0" applyNumberFormat="1" applyBorder="1">
      <alignment vertical="center"/>
    </xf>
    <xf numFmtId="0" fontId="0" fillId="0" borderId="2" xfId="0" applyNumberFormat="1" applyBorder="1" applyAlignment="1">
      <alignment vertical="center"/>
    </xf>
    <xf numFmtId="0" fontId="0" fillId="0" borderId="15" xfId="0" applyNumberFormat="1" applyBorder="1">
      <alignment vertical="center"/>
    </xf>
    <xf numFmtId="0" fontId="0" fillId="0" borderId="17" xfId="0" applyNumberFormat="1" applyBorder="1">
      <alignment vertical="center"/>
    </xf>
    <xf numFmtId="0" fontId="2" fillId="0" borderId="0" xfId="0" applyNumberFormat="1" applyFont="1">
      <alignment vertical="center"/>
    </xf>
    <xf numFmtId="176" fontId="0" fillId="0" borderId="0" xfId="0" applyNumberFormat="1" applyFont="1">
      <alignment vertical="center"/>
    </xf>
    <xf numFmtId="0" fontId="0" fillId="0" borderId="0" xfId="0" applyNumberFormat="1" applyFont="1">
      <alignment vertical="center"/>
    </xf>
    <xf numFmtId="0" fontId="3" fillId="0" borderId="19" xfId="0" applyNumberFormat="1" applyFont="1" applyBorder="1">
      <alignment vertical="center"/>
    </xf>
    <xf numFmtId="176" fontId="3" fillId="0" borderId="19" xfId="0" applyNumberFormat="1" applyFont="1" applyBorder="1">
      <alignment vertical="center"/>
    </xf>
    <xf numFmtId="0" fontId="3" fillId="0" borderId="20" xfId="0" applyNumberFormat="1" applyFont="1" applyBorder="1">
      <alignment vertical="center"/>
    </xf>
    <xf numFmtId="0" fontId="0" fillId="0" borderId="3" xfId="0" applyNumberFormat="1" applyBorder="1" applyAlignment="1">
      <alignment vertical="center" wrapText="1"/>
    </xf>
    <xf numFmtId="0" fontId="0" fillId="0" borderId="21" xfId="0" applyNumberFormat="1" applyBorder="1" applyAlignment="1">
      <alignment vertical="center"/>
    </xf>
    <xf numFmtId="176" fontId="0" fillId="0" borderId="3" xfId="0" applyNumberFormat="1" applyBorder="1">
      <alignment vertical="center"/>
    </xf>
    <xf numFmtId="0" fontId="0" fillId="0" borderId="22" xfId="0" applyNumberFormat="1" applyFont="1" applyBorder="1" applyAlignment="1">
      <alignment horizontal="center" vertical="center"/>
    </xf>
    <xf numFmtId="0" fontId="0" fillId="0" borderId="22" xfId="0" applyNumberFormat="1" applyFont="1" applyBorder="1" applyAlignment="1">
      <alignment vertical="center"/>
    </xf>
    <xf numFmtId="176" fontId="0" fillId="0" borderId="3" xfId="0" applyNumberFormat="1" applyFont="1" applyBorder="1" applyAlignment="1">
      <alignment horizontal="right" vertical="center" wrapText="1"/>
    </xf>
    <xf numFmtId="176" fontId="3" fillId="0" borderId="18" xfId="0" applyNumberFormat="1" applyFont="1" applyBorder="1" applyAlignment="1">
      <alignment horizontal="right" vertical="center"/>
    </xf>
    <xf numFmtId="177" fontId="0" fillId="0" borderId="3" xfId="0" applyNumberFormat="1" applyBorder="1" applyAlignment="1">
      <alignment vertical="center"/>
    </xf>
    <xf numFmtId="176" fontId="0" fillId="0" borderId="3" xfId="0" applyNumberFormat="1" applyBorder="1" applyAlignment="1">
      <alignment vertical="center"/>
    </xf>
    <xf numFmtId="0" fontId="4" fillId="0" borderId="7" xfId="0" applyNumberFormat="1" applyFont="1" applyBorder="1" applyAlignment="1">
      <alignment vertical="center" wrapText="1"/>
    </xf>
    <xf numFmtId="0" fontId="0" fillId="0" borderId="25" xfId="0" applyNumberFormat="1" applyBorder="1">
      <alignment vertical="center"/>
    </xf>
    <xf numFmtId="176" fontId="0" fillId="0" borderId="1" xfId="0" applyNumberFormat="1" applyFont="1" applyBorder="1" applyAlignment="1">
      <alignment horizontal="right" vertical="center" wrapText="1"/>
    </xf>
    <xf numFmtId="176" fontId="0" fillId="0" borderId="16" xfId="0" applyNumberFormat="1" applyBorder="1">
      <alignment vertical="center"/>
    </xf>
    <xf numFmtId="0" fontId="0" fillId="0" borderId="26" xfId="0" applyNumberFormat="1" applyFont="1" applyBorder="1" applyAlignment="1">
      <alignment vertical="center"/>
    </xf>
    <xf numFmtId="0" fontId="0" fillId="0" borderId="27" xfId="0" applyNumberFormat="1" applyFont="1" applyBorder="1" applyAlignment="1">
      <alignment horizontal="center" vertical="center"/>
    </xf>
    <xf numFmtId="0" fontId="0" fillId="0" borderId="3" xfId="0" applyNumberFormat="1" applyBorder="1">
      <alignment vertical="center"/>
    </xf>
    <xf numFmtId="177" fontId="5" fillId="0" borderId="18" xfId="0" applyNumberFormat="1" applyFont="1" applyBorder="1">
      <alignment vertical="center"/>
    </xf>
    <xf numFmtId="176" fontId="5" fillId="0" borderId="18" xfId="0" applyNumberFormat="1" applyFont="1" applyBorder="1">
      <alignment vertical="center"/>
    </xf>
    <xf numFmtId="176" fontId="0" fillId="0" borderId="6" xfId="0" applyNumberFormat="1" applyFont="1" applyBorder="1">
      <alignment vertical="center"/>
    </xf>
    <xf numFmtId="0" fontId="0" fillId="0" borderId="6" xfId="0" applyNumberFormat="1" applyFont="1" applyBorder="1">
      <alignment vertical="center"/>
    </xf>
    <xf numFmtId="0" fontId="0" fillId="0" borderId="12" xfId="0" applyNumberFormat="1" applyFont="1" applyBorder="1">
      <alignment vertical="center"/>
    </xf>
    <xf numFmtId="0" fontId="0" fillId="0" borderId="21" xfId="0" applyNumberFormat="1" applyFont="1" applyBorder="1">
      <alignment vertical="center"/>
    </xf>
    <xf numFmtId="176" fontId="0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14" xfId="0" applyNumberFormat="1" applyFont="1" applyBorder="1">
      <alignment vertical="center"/>
    </xf>
    <xf numFmtId="176" fontId="0" fillId="0" borderId="4" xfId="0" applyNumberFormat="1" applyFont="1" applyBorder="1">
      <alignment vertical="center"/>
    </xf>
    <xf numFmtId="0" fontId="0" fillId="0" borderId="4" xfId="0" applyNumberFormat="1" applyFont="1" applyBorder="1">
      <alignment vertical="center"/>
    </xf>
    <xf numFmtId="0" fontId="0" fillId="0" borderId="0" xfId="0" applyNumberFormat="1" applyFont="1" applyFill="1" applyBorder="1">
      <alignment vertical="center"/>
    </xf>
    <xf numFmtId="176" fontId="0" fillId="0" borderId="8" xfId="0" applyNumberFormat="1" applyFont="1" applyBorder="1">
      <alignment vertical="center"/>
    </xf>
    <xf numFmtId="0" fontId="0" fillId="0" borderId="7" xfId="0" applyNumberFormat="1" applyFont="1" applyBorder="1">
      <alignment vertical="center"/>
    </xf>
    <xf numFmtId="0" fontId="0" fillId="0" borderId="8" xfId="0" applyNumberFormat="1" applyFont="1" applyBorder="1">
      <alignment vertical="center"/>
    </xf>
    <xf numFmtId="176" fontId="0" fillId="0" borderId="25" xfId="0" applyNumberFormat="1" applyFont="1" applyBorder="1">
      <alignment vertical="center"/>
    </xf>
    <xf numFmtId="0" fontId="0" fillId="0" borderId="4" xfId="0" applyNumberFormat="1" applyFont="1" applyFill="1" applyBorder="1">
      <alignment vertical="center"/>
    </xf>
    <xf numFmtId="0" fontId="0" fillId="0" borderId="5" xfId="0" applyNumberFormat="1" applyFont="1" applyBorder="1">
      <alignment vertical="center"/>
    </xf>
    <xf numFmtId="0" fontId="0" fillId="0" borderId="6" xfId="0" applyNumberFormat="1" applyFont="1" applyFill="1" applyBorder="1">
      <alignment vertical="center"/>
    </xf>
    <xf numFmtId="0" fontId="0" fillId="0" borderId="8" xfId="0" applyNumberFormat="1" applyFont="1" applyFill="1" applyBorder="1">
      <alignment vertical="center"/>
    </xf>
    <xf numFmtId="0" fontId="0" fillId="0" borderId="13" xfId="0" applyNumberFormat="1" applyFont="1" applyBorder="1">
      <alignment vertical="center"/>
    </xf>
    <xf numFmtId="178" fontId="0" fillId="0" borderId="4" xfId="0" applyNumberFormat="1" applyFont="1" applyFill="1" applyBorder="1" applyAlignment="1">
      <alignment vertical="center"/>
    </xf>
    <xf numFmtId="179" fontId="6" fillId="0" borderId="0" xfId="0" applyNumberFormat="1" applyFont="1">
      <alignment vertical="center"/>
    </xf>
    <xf numFmtId="179" fontId="6" fillId="0" borderId="4" xfId="0" applyNumberFormat="1" applyFont="1" applyBorder="1">
      <alignment vertical="center"/>
    </xf>
    <xf numFmtId="179" fontId="6" fillId="0" borderId="6" xfId="0" applyNumberFormat="1" applyFont="1" applyBorder="1">
      <alignment vertical="center"/>
    </xf>
    <xf numFmtId="179" fontId="6" fillId="0" borderId="0" xfId="0" applyNumberFormat="1" applyFont="1" applyBorder="1">
      <alignment vertical="center"/>
    </xf>
    <xf numFmtId="179" fontId="6" fillId="0" borderId="8" xfId="0" applyNumberFormat="1" applyFont="1" applyBorder="1">
      <alignment vertical="center"/>
    </xf>
    <xf numFmtId="179" fontId="6" fillId="0" borderId="6" xfId="0" applyNumberFormat="1" applyFont="1" applyFill="1" applyBorder="1">
      <alignment vertical="center"/>
    </xf>
    <xf numFmtId="179" fontId="6" fillId="0" borderId="0" xfId="0" applyNumberFormat="1" applyFont="1" applyFill="1" applyBorder="1">
      <alignment vertical="center"/>
    </xf>
    <xf numFmtId="179" fontId="6" fillId="0" borderId="8" xfId="0" applyNumberFormat="1" applyFont="1" applyFill="1" applyBorder="1">
      <alignment vertical="center"/>
    </xf>
    <xf numFmtId="0" fontId="6" fillId="0" borderId="2" xfId="0" applyNumberFormat="1" applyFont="1" applyBorder="1" applyAlignment="1">
      <alignment vertical="center" wrapText="1"/>
    </xf>
    <xf numFmtId="176" fontId="0" fillId="2" borderId="3" xfId="0" applyNumberFormat="1" applyFont="1" applyFill="1" applyBorder="1" applyAlignment="1">
      <alignment horizontal="right" vertical="center" wrapText="1"/>
    </xf>
    <xf numFmtId="0" fontId="0" fillId="2" borderId="22" xfId="0" applyNumberFormat="1" applyFont="1" applyFill="1" applyBorder="1" applyAlignment="1">
      <alignment vertical="center"/>
    </xf>
    <xf numFmtId="0" fontId="0" fillId="0" borderId="21" xfId="0" applyNumberFormat="1" applyBorder="1">
      <alignment vertical="center"/>
    </xf>
    <xf numFmtId="0" fontId="0" fillId="0" borderId="25" xfId="0" applyNumberFormat="1" applyFont="1" applyBorder="1" applyAlignment="1">
      <alignment vertical="center"/>
    </xf>
    <xf numFmtId="176" fontId="0" fillId="0" borderId="2" xfId="0" applyNumberFormat="1" applyBorder="1" applyAlignment="1">
      <alignment vertical="center"/>
    </xf>
    <xf numFmtId="177" fontId="0" fillId="0" borderId="2" xfId="0" applyNumberFormat="1" applyBorder="1" applyAlignment="1">
      <alignment vertical="center"/>
    </xf>
    <xf numFmtId="0" fontId="0" fillId="0" borderId="16" xfId="0" applyNumberFormat="1" applyBorder="1" applyAlignment="1">
      <alignment horizontal="left" vertical="center" wrapText="1"/>
    </xf>
    <xf numFmtId="0" fontId="0" fillId="0" borderId="0" xfId="0" applyNumberFormat="1" applyFill="1" applyBorder="1">
      <alignment vertical="center"/>
    </xf>
    <xf numFmtId="0" fontId="0" fillId="0" borderId="22" xfId="0" applyNumberFormat="1" applyBorder="1">
      <alignment vertical="center"/>
    </xf>
    <xf numFmtId="0" fontId="0" fillId="0" borderId="0" xfId="0" applyNumberFormat="1" applyBorder="1" applyAlignment="1">
      <alignment vertical="center"/>
    </xf>
    <xf numFmtId="0" fontId="0" fillId="0" borderId="14" xfId="0" applyNumberFormat="1" applyBorder="1" applyAlignment="1">
      <alignment vertical="center"/>
    </xf>
    <xf numFmtId="0" fontId="0" fillId="0" borderId="25" xfId="0" applyNumberFormat="1" applyFont="1" applyBorder="1">
      <alignment vertical="center"/>
    </xf>
    <xf numFmtId="0" fontId="0" fillId="0" borderId="9" xfId="0" applyNumberFormat="1" applyFont="1" applyBorder="1">
      <alignment vertical="center"/>
    </xf>
    <xf numFmtId="0" fontId="8" fillId="0" borderId="0" xfId="0" applyNumberFormat="1" applyFont="1">
      <alignment vertical="center"/>
    </xf>
    <xf numFmtId="0" fontId="8" fillId="0" borderId="11" xfId="0" applyNumberFormat="1" applyFont="1" applyBorder="1">
      <alignment vertical="center"/>
    </xf>
    <xf numFmtId="0" fontId="8" fillId="0" borderId="2" xfId="0" applyNumberFormat="1" applyFont="1" applyBorder="1" applyAlignment="1">
      <alignment vertical="center"/>
    </xf>
    <xf numFmtId="0" fontId="0" fillId="0" borderId="0" xfId="0" applyNumberFormat="1" applyAlignment="1">
      <alignment horizontal="center" vertical="center"/>
    </xf>
    <xf numFmtId="3" fontId="0" fillId="0" borderId="16" xfId="0" applyNumberFormat="1" applyBorder="1" applyAlignment="1">
      <alignment horizontal="center" vertical="center" wrapText="1"/>
    </xf>
    <xf numFmtId="3" fontId="0" fillId="0" borderId="3" xfId="0" applyNumberFormat="1" applyBorder="1" applyAlignment="1">
      <alignment horizontal="center" vertical="center" wrapText="1"/>
    </xf>
    <xf numFmtId="177" fontId="5" fillId="0" borderId="18" xfId="0" applyNumberFormat="1" applyFont="1" applyBorder="1" applyAlignment="1">
      <alignment vertical="center"/>
    </xf>
    <xf numFmtId="3" fontId="0" fillId="0" borderId="26" xfId="0" applyNumberFormat="1" applyBorder="1" applyAlignment="1">
      <alignment horizontal="center" vertical="center"/>
    </xf>
    <xf numFmtId="177" fontId="0" fillId="0" borderId="16" xfId="0" applyNumberFormat="1" applyFont="1" applyBorder="1" applyAlignment="1">
      <alignment vertical="center"/>
    </xf>
    <xf numFmtId="177" fontId="0" fillId="0" borderId="0" xfId="0" applyNumberFormat="1" applyAlignment="1">
      <alignment vertical="center"/>
    </xf>
    <xf numFmtId="177" fontId="0" fillId="0" borderId="0" xfId="0" applyNumberFormat="1" applyFont="1">
      <alignment vertical="center"/>
    </xf>
    <xf numFmtId="177" fontId="0" fillId="0" borderId="3" xfId="0" applyNumberFormat="1" applyFont="1" applyBorder="1" applyAlignment="1">
      <alignment vertical="center"/>
    </xf>
    <xf numFmtId="177" fontId="0" fillId="0" borderId="0" xfId="0" applyNumberFormat="1" applyFont="1" applyBorder="1">
      <alignment vertical="center"/>
    </xf>
    <xf numFmtId="176" fontId="0" fillId="0" borderId="3" xfId="0" applyNumberFormat="1" applyFont="1" applyFill="1" applyBorder="1" applyAlignment="1" applyProtection="1">
      <alignment horizontal="right" vertical="center"/>
    </xf>
    <xf numFmtId="0" fontId="0" fillId="0" borderId="44" xfId="0" applyNumberFormat="1" applyFont="1" applyBorder="1" applyAlignment="1">
      <alignment horizontal="center" vertical="center"/>
    </xf>
    <xf numFmtId="0" fontId="0" fillId="0" borderId="28" xfId="0" applyNumberFormat="1" applyFont="1" applyBorder="1" applyAlignment="1">
      <alignment horizontal="center" vertical="center"/>
    </xf>
    <xf numFmtId="0" fontId="0" fillId="0" borderId="26" xfId="0" applyNumberFormat="1" applyFont="1" applyBorder="1" applyAlignment="1">
      <alignment horizontal="center" vertical="center"/>
    </xf>
    <xf numFmtId="0" fontId="0" fillId="0" borderId="28" xfId="0" applyNumberFormat="1" applyFont="1" applyBorder="1" applyAlignment="1">
      <alignment vertical="center"/>
    </xf>
    <xf numFmtId="0" fontId="0" fillId="0" borderId="29" xfId="0" applyNumberFormat="1" applyFont="1" applyBorder="1" applyAlignment="1">
      <alignment horizontal="center" vertical="center"/>
    </xf>
    <xf numFmtId="176" fontId="3" fillId="0" borderId="55" xfId="0" applyNumberFormat="1" applyFont="1" applyFill="1" applyBorder="1" applyAlignment="1" applyProtection="1">
      <alignment horizontal="right" vertical="center"/>
    </xf>
    <xf numFmtId="176" fontId="0" fillId="0" borderId="3" xfId="0" applyNumberFormat="1" applyFont="1" applyBorder="1">
      <alignment vertical="center"/>
    </xf>
    <xf numFmtId="0" fontId="0" fillId="0" borderId="10" xfId="0" applyNumberFormat="1" applyFont="1" applyBorder="1">
      <alignment vertical="center"/>
    </xf>
    <xf numFmtId="0" fontId="0" fillId="0" borderId="11" xfId="0" applyNumberFormat="1" applyFont="1" applyBorder="1">
      <alignment vertical="center"/>
    </xf>
    <xf numFmtId="0" fontId="0" fillId="0" borderId="2" xfId="0" applyNumberFormat="1" applyFont="1" applyBorder="1">
      <alignment vertical="center"/>
    </xf>
    <xf numFmtId="9" fontId="0" fillId="0" borderId="6" xfId="0" applyNumberFormat="1" applyFont="1" applyBorder="1">
      <alignment vertical="center"/>
    </xf>
    <xf numFmtId="0" fontId="0" fillId="0" borderId="27" xfId="0" applyNumberFormat="1" applyFont="1" applyBorder="1" applyAlignment="1">
      <alignment vertical="center"/>
    </xf>
    <xf numFmtId="0" fontId="0" fillId="0" borderId="4" xfId="0" applyNumberFormat="1" applyFont="1" applyBorder="1" applyAlignment="1">
      <alignment vertical="center"/>
    </xf>
    <xf numFmtId="9" fontId="0" fillId="0" borderId="8" xfId="0" applyNumberFormat="1" applyFont="1" applyBorder="1">
      <alignment vertical="center"/>
    </xf>
    <xf numFmtId="0" fontId="0" fillId="0" borderId="11" xfId="0" applyNumberFormat="1" applyFont="1" applyBorder="1" applyAlignment="1">
      <alignment vertical="center"/>
    </xf>
    <xf numFmtId="0" fontId="0" fillId="0" borderId="1" xfId="0" applyNumberFormat="1" applyFont="1" applyBorder="1" applyAlignment="1">
      <alignment vertical="center"/>
    </xf>
    <xf numFmtId="0" fontId="0" fillId="0" borderId="10" xfId="0" applyNumberFormat="1" applyFont="1" applyBorder="1" applyAlignment="1">
      <alignment vertical="center"/>
    </xf>
    <xf numFmtId="0" fontId="0" fillId="0" borderId="3" xfId="0" applyNumberFormat="1" applyFont="1" applyBorder="1" applyAlignment="1">
      <alignment vertical="center"/>
    </xf>
    <xf numFmtId="0" fontId="0" fillId="0" borderId="17" xfId="0" applyNumberFormat="1" applyFont="1" applyBorder="1">
      <alignment vertical="center"/>
    </xf>
    <xf numFmtId="0" fontId="0" fillId="0" borderId="16" xfId="0" applyNumberFormat="1" applyFont="1" applyBorder="1">
      <alignment vertical="center"/>
    </xf>
    <xf numFmtId="0" fontId="1" fillId="0" borderId="16" xfId="0" applyNumberFormat="1" applyFont="1" applyBorder="1" applyAlignment="1">
      <alignment vertical="center" wrapText="1"/>
    </xf>
    <xf numFmtId="0" fontId="0" fillId="0" borderId="7" xfId="0" applyNumberFormat="1" applyFont="1" applyBorder="1" applyAlignment="1">
      <alignment vertical="center"/>
    </xf>
    <xf numFmtId="176" fontId="0" fillId="0" borderId="4" xfId="0" applyNumberFormat="1" applyFont="1" applyFill="1" applyBorder="1">
      <alignment vertical="center"/>
    </xf>
    <xf numFmtId="0" fontId="0" fillId="0" borderId="9" xfId="0" applyNumberFormat="1" applyFont="1" applyFill="1" applyBorder="1">
      <alignment vertical="center"/>
    </xf>
    <xf numFmtId="0" fontId="0" fillId="0" borderId="15" xfId="0" applyNumberFormat="1" applyFont="1" applyFill="1" applyBorder="1">
      <alignment vertical="center"/>
    </xf>
    <xf numFmtId="0" fontId="0" fillId="0" borderId="1" xfId="0" applyNumberFormat="1" applyFont="1" applyFill="1" applyBorder="1">
      <alignment vertical="center"/>
    </xf>
    <xf numFmtId="0" fontId="1" fillId="0" borderId="1" xfId="0" applyNumberFormat="1" applyFont="1" applyFill="1" applyBorder="1" applyAlignment="1">
      <alignment vertical="center" wrapText="1"/>
    </xf>
    <xf numFmtId="0" fontId="0" fillId="0" borderId="27" xfId="0" applyNumberFormat="1" applyFont="1" applyBorder="1">
      <alignment vertical="center"/>
    </xf>
    <xf numFmtId="0" fontId="0" fillId="0" borderId="44" xfId="0" applyNumberFormat="1" applyFont="1" applyBorder="1" applyAlignment="1">
      <alignment vertical="center" wrapText="1"/>
    </xf>
    <xf numFmtId="0" fontId="0" fillId="0" borderId="15" xfId="0" applyNumberFormat="1" applyFont="1" applyBorder="1">
      <alignment vertical="center"/>
    </xf>
    <xf numFmtId="0" fontId="0" fillId="0" borderId="3" xfId="0" applyNumberFormat="1" applyFont="1" applyBorder="1">
      <alignment vertical="center"/>
    </xf>
    <xf numFmtId="0" fontId="1" fillId="0" borderId="44" xfId="0" applyNumberFormat="1" applyFont="1" applyBorder="1" applyAlignment="1">
      <alignment vertical="center" wrapText="1"/>
    </xf>
    <xf numFmtId="0" fontId="0" fillId="0" borderId="21" xfId="0" applyNumberFormat="1" applyFont="1" applyBorder="1" applyAlignment="1">
      <alignment vertical="center"/>
    </xf>
    <xf numFmtId="0" fontId="1" fillId="0" borderId="3" xfId="0" applyNumberFormat="1" applyFont="1" applyBorder="1" applyAlignment="1">
      <alignment horizontal="left" vertical="center" wrapText="1"/>
    </xf>
    <xf numFmtId="0" fontId="0" fillId="0" borderId="4" xfId="0" applyNumberFormat="1" applyFont="1" applyBorder="1" applyAlignment="1">
      <alignment horizontal="left" vertical="center"/>
    </xf>
    <xf numFmtId="0" fontId="1" fillId="0" borderId="3" xfId="0" applyNumberFormat="1" applyFont="1" applyBorder="1" applyAlignment="1">
      <alignment vertical="center" wrapText="1"/>
    </xf>
    <xf numFmtId="176" fontId="0" fillId="0" borderId="0" xfId="0" applyNumberFormat="1" applyFont="1" applyFill="1" applyBorder="1" applyAlignment="1" applyProtection="1">
      <alignment vertical="center"/>
    </xf>
    <xf numFmtId="179" fontId="6" fillId="0" borderId="19" xfId="0" applyNumberFormat="1" applyFont="1" applyFill="1" applyBorder="1" applyAlignment="1" applyProtection="1">
      <alignment vertical="center"/>
    </xf>
    <xf numFmtId="3" fontId="0" fillId="0" borderId="0" xfId="0" applyNumberFormat="1" applyBorder="1" applyAlignment="1">
      <alignment vertical="center"/>
    </xf>
    <xf numFmtId="177" fontId="0" fillId="0" borderId="1" xfId="0" applyNumberFormat="1" applyBorder="1" applyAlignment="1">
      <alignment vertical="center"/>
    </xf>
    <xf numFmtId="0" fontId="9" fillId="0" borderId="0" xfId="0" applyNumberFormat="1" applyFont="1">
      <alignment vertical="center"/>
    </xf>
    <xf numFmtId="0" fontId="9" fillId="0" borderId="10" xfId="0" applyNumberFormat="1" applyFont="1" applyBorder="1" applyAlignment="1">
      <alignment vertical="center"/>
    </xf>
    <xf numFmtId="0" fontId="9" fillId="0" borderId="3" xfId="0" applyNumberFormat="1" applyFont="1" applyBorder="1" applyAlignment="1">
      <alignment vertical="center"/>
    </xf>
    <xf numFmtId="177" fontId="9" fillId="0" borderId="3" xfId="0" applyNumberFormat="1" applyFont="1" applyBorder="1" applyAlignment="1">
      <alignment vertical="center"/>
    </xf>
    <xf numFmtId="177" fontId="0" fillId="0" borderId="16" xfId="0" applyNumberFormat="1" applyBorder="1" applyAlignment="1">
      <alignment vertical="center"/>
    </xf>
    <xf numFmtId="176" fontId="0" fillId="0" borderId="16" xfId="0" applyNumberFormat="1" applyBorder="1" applyAlignment="1">
      <alignment vertical="center"/>
    </xf>
    <xf numFmtId="0" fontId="9" fillId="0" borderId="8" xfId="0" applyNumberFormat="1" applyFont="1" applyBorder="1">
      <alignment vertical="center"/>
    </xf>
    <xf numFmtId="0" fontId="9" fillId="0" borderId="7" xfId="0" applyNumberFormat="1" applyFont="1" applyBorder="1">
      <alignment vertical="center"/>
    </xf>
    <xf numFmtId="0" fontId="9" fillId="0" borderId="21" xfId="0" applyNumberFormat="1" applyFont="1" applyBorder="1">
      <alignment vertical="center"/>
    </xf>
    <xf numFmtId="0" fontId="9" fillId="0" borderId="4" xfId="0" applyNumberFormat="1" applyFont="1" applyBorder="1">
      <alignment vertical="center"/>
    </xf>
    <xf numFmtId="0" fontId="9" fillId="0" borderId="3" xfId="0" applyNumberFormat="1" applyFont="1" applyBorder="1" applyAlignment="1">
      <alignment vertical="center" wrapText="1"/>
    </xf>
    <xf numFmtId="0" fontId="0" fillId="0" borderId="21" xfId="0" applyNumberFormat="1" applyFont="1" applyBorder="1" applyAlignment="1">
      <alignment vertical="center"/>
    </xf>
    <xf numFmtId="0" fontId="9" fillId="0" borderId="1" xfId="0" applyNumberFormat="1" applyFont="1" applyBorder="1" applyAlignment="1">
      <alignment vertical="center" wrapText="1"/>
    </xf>
    <xf numFmtId="0" fontId="9" fillId="0" borderId="2" xfId="0" applyNumberFormat="1" applyFont="1" applyBorder="1" applyAlignment="1">
      <alignment vertical="center" wrapText="1"/>
    </xf>
    <xf numFmtId="0" fontId="9" fillId="0" borderId="16" xfId="0" applyNumberFormat="1" applyFont="1" applyBorder="1" applyAlignment="1">
      <alignment vertical="center" wrapText="1"/>
    </xf>
    <xf numFmtId="176" fontId="0" fillId="0" borderId="24" xfId="0" applyNumberFormat="1" applyFont="1" applyBorder="1" applyAlignment="1">
      <alignment horizontal="right" vertical="center"/>
    </xf>
    <xf numFmtId="0" fontId="9" fillId="0" borderId="5" xfId="0" applyNumberFormat="1" applyFont="1" applyBorder="1">
      <alignment vertical="center"/>
    </xf>
    <xf numFmtId="9" fontId="0" fillId="0" borderId="4" xfId="0" applyNumberFormat="1" applyFont="1" applyBorder="1">
      <alignment vertical="center"/>
    </xf>
    <xf numFmtId="0" fontId="9" fillId="0" borderId="9" xfId="0" applyNumberFormat="1" applyFont="1" applyBorder="1">
      <alignment vertical="center"/>
    </xf>
    <xf numFmtId="0" fontId="9" fillId="0" borderId="25" xfId="0" applyNumberFormat="1" applyFont="1" applyBorder="1">
      <alignment vertical="center"/>
    </xf>
    <xf numFmtId="0" fontId="9" fillId="0" borderId="6" xfId="0" applyNumberFormat="1" applyFont="1" applyBorder="1">
      <alignment vertical="center"/>
    </xf>
    <xf numFmtId="0" fontId="9" fillId="0" borderId="12" xfId="0" applyNumberFormat="1" applyFont="1" applyBorder="1">
      <alignment vertical="center"/>
    </xf>
    <xf numFmtId="177" fontId="0" fillId="0" borderId="3" xfId="0" applyNumberFormat="1" applyFont="1" applyBorder="1" applyAlignment="1">
      <alignment horizontal="right" vertical="center"/>
    </xf>
    <xf numFmtId="177" fontId="9" fillId="0" borderId="3" xfId="0" applyNumberFormat="1" applyFont="1" applyBorder="1" applyAlignment="1">
      <alignment horizontal="right" vertical="center"/>
    </xf>
    <xf numFmtId="177" fontId="0" fillId="0" borderId="3" xfId="0" applyNumberFormat="1" applyFont="1" applyFill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177" fontId="0" fillId="0" borderId="40" xfId="0" applyNumberFormat="1" applyFont="1" applyBorder="1" applyAlignment="1">
      <alignment horizontal="right" vertical="center"/>
    </xf>
    <xf numFmtId="176" fontId="0" fillId="0" borderId="3" xfId="0" applyNumberFormat="1" applyFont="1" applyBorder="1" applyAlignment="1">
      <alignment vertical="center"/>
    </xf>
    <xf numFmtId="3" fontId="0" fillId="0" borderId="4" xfId="0" applyNumberFormat="1" applyBorder="1" applyAlignment="1">
      <alignment vertical="center"/>
    </xf>
    <xf numFmtId="0" fontId="0" fillId="0" borderId="9" xfId="0" applyNumberFormat="1" applyBorder="1" applyAlignment="1">
      <alignment vertical="center"/>
    </xf>
    <xf numFmtId="177" fontId="0" fillId="0" borderId="26" xfId="0" applyNumberFormat="1" applyBorder="1" applyAlignment="1">
      <alignment vertical="center"/>
    </xf>
    <xf numFmtId="0" fontId="0" fillId="0" borderId="56" xfId="0" applyNumberFormat="1" applyBorder="1">
      <alignment vertical="center"/>
    </xf>
    <xf numFmtId="0" fontId="0" fillId="0" borderId="57" xfId="0" applyNumberFormat="1" applyBorder="1">
      <alignment vertical="center"/>
    </xf>
    <xf numFmtId="0" fontId="0" fillId="0" borderId="59" xfId="0" applyNumberFormat="1" applyBorder="1" applyAlignment="1">
      <alignment vertical="center" wrapText="1"/>
    </xf>
    <xf numFmtId="0" fontId="0" fillId="0" borderId="28" xfId="0" applyNumberFormat="1" applyBorder="1" applyAlignment="1">
      <alignment vertical="center" wrapText="1"/>
    </xf>
    <xf numFmtId="177" fontId="0" fillId="0" borderId="59" xfId="0" applyNumberFormat="1" applyBorder="1" applyAlignment="1">
      <alignment vertical="center"/>
    </xf>
    <xf numFmtId="176" fontId="0" fillId="0" borderId="60" xfId="0" applyNumberFormat="1" applyBorder="1" applyAlignment="1">
      <alignment vertical="center"/>
    </xf>
    <xf numFmtId="0" fontId="6" fillId="0" borderId="58" xfId="0" applyNumberFormat="1" applyFont="1" applyBorder="1" applyAlignment="1">
      <alignment vertical="center" wrapText="1"/>
    </xf>
    <xf numFmtId="176" fontId="0" fillId="0" borderId="58" xfId="0" applyNumberFormat="1" applyBorder="1">
      <alignment vertical="center"/>
    </xf>
    <xf numFmtId="0" fontId="0" fillId="0" borderId="58" xfId="0" applyNumberFormat="1" applyBorder="1">
      <alignment vertical="center"/>
    </xf>
    <xf numFmtId="179" fontId="6" fillId="0" borderId="58" xfId="0" applyNumberFormat="1" applyFont="1" applyBorder="1">
      <alignment vertical="center"/>
    </xf>
    <xf numFmtId="0" fontId="0" fillId="0" borderId="61" xfId="0" applyNumberFormat="1" applyBorder="1">
      <alignment vertical="center"/>
    </xf>
    <xf numFmtId="3" fontId="0" fillId="0" borderId="28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177" fontId="0" fillId="0" borderId="16" xfId="0" applyNumberFormat="1" applyFont="1" applyBorder="1" applyAlignment="1">
      <alignment horizontal="right" vertical="center"/>
    </xf>
    <xf numFmtId="0" fontId="0" fillId="0" borderId="4" xfId="0" applyNumberFormat="1" applyFont="1" applyBorder="1" applyAlignment="1">
      <alignment vertical="center"/>
    </xf>
    <xf numFmtId="0" fontId="0" fillId="0" borderId="27" xfId="0" applyNumberFormat="1" applyFont="1" applyBorder="1" applyAlignment="1">
      <alignment vertical="center"/>
    </xf>
    <xf numFmtId="0" fontId="0" fillId="0" borderId="26" xfId="0" applyNumberFormat="1" applyFont="1" applyBorder="1" applyAlignment="1">
      <alignment vertical="center"/>
    </xf>
    <xf numFmtId="176" fontId="9" fillId="0" borderId="0" xfId="0" applyNumberFormat="1" applyFont="1" applyBorder="1">
      <alignment vertical="center"/>
    </xf>
    <xf numFmtId="0" fontId="0" fillId="0" borderId="35" xfId="0" applyNumberFormat="1" applyBorder="1">
      <alignment vertical="center"/>
    </xf>
    <xf numFmtId="0" fontId="0" fillId="0" borderId="36" xfId="0" applyNumberFormat="1" applyBorder="1">
      <alignment vertical="center"/>
    </xf>
    <xf numFmtId="0" fontId="0" fillId="0" borderId="36" xfId="0" applyNumberFormat="1" applyBorder="1" applyAlignment="1">
      <alignment vertical="center" wrapText="1"/>
    </xf>
    <xf numFmtId="177" fontId="0" fillId="0" borderId="53" xfId="0" applyNumberFormat="1" applyBorder="1" applyAlignment="1">
      <alignment vertical="center"/>
    </xf>
    <xf numFmtId="176" fontId="0" fillId="0" borderId="38" xfId="0" applyNumberFormat="1" applyBorder="1" applyAlignment="1">
      <alignment vertical="center"/>
    </xf>
    <xf numFmtId="0" fontId="6" fillId="0" borderId="36" xfId="0" applyNumberFormat="1" applyFont="1" applyBorder="1" applyAlignment="1">
      <alignment vertical="center" wrapText="1"/>
    </xf>
    <xf numFmtId="176" fontId="0" fillId="0" borderId="36" xfId="0" applyNumberFormat="1" applyBorder="1">
      <alignment vertical="center"/>
    </xf>
    <xf numFmtId="179" fontId="6" fillId="0" borderId="36" xfId="0" applyNumberFormat="1" applyFont="1" applyBorder="1">
      <alignment vertical="center"/>
    </xf>
    <xf numFmtId="0" fontId="0" fillId="0" borderId="62" xfId="0" applyNumberFormat="1" applyBorder="1">
      <alignment vertical="center"/>
    </xf>
    <xf numFmtId="0" fontId="9" fillId="0" borderId="0" xfId="0" applyNumberFormat="1" applyFont="1" applyBorder="1" applyAlignment="1">
      <alignment vertical="center"/>
    </xf>
    <xf numFmtId="0" fontId="0" fillId="0" borderId="0" xfId="0" applyNumberFormat="1" applyFont="1" applyBorder="1" applyAlignment="1">
      <alignment vertical="center"/>
    </xf>
    <xf numFmtId="177" fontId="0" fillId="0" borderId="0" xfId="0" applyNumberFormat="1" applyFont="1" applyBorder="1" applyAlignment="1">
      <alignment horizontal="right" vertical="center"/>
    </xf>
    <xf numFmtId="9" fontId="0" fillId="0" borderId="0" xfId="0" applyNumberFormat="1" applyFont="1" applyBorder="1">
      <alignment vertical="center"/>
    </xf>
    <xf numFmtId="0" fontId="1" fillId="0" borderId="0" xfId="0" applyNumberFormat="1" applyFont="1" applyBorder="1" applyAlignment="1">
      <alignment vertical="center" wrapText="1"/>
    </xf>
    <xf numFmtId="0" fontId="9" fillId="0" borderId="0" xfId="0" applyNumberFormat="1" applyFont="1" applyBorder="1">
      <alignment vertical="center"/>
    </xf>
    <xf numFmtId="0" fontId="9" fillId="0" borderId="21" xfId="0" applyNumberFormat="1" applyFont="1" applyBorder="1" applyAlignment="1">
      <alignment vertical="center"/>
    </xf>
    <xf numFmtId="0" fontId="9" fillId="0" borderId="25" xfId="0" applyNumberFormat="1" applyFont="1" applyBorder="1" applyAlignment="1">
      <alignment vertical="center" wrapText="1"/>
    </xf>
    <xf numFmtId="0" fontId="9" fillId="0" borderId="4" xfId="0" applyNumberFormat="1" applyFont="1" applyBorder="1" applyAlignment="1">
      <alignment vertical="center" wrapText="1"/>
    </xf>
    <xf numFmtId="0" fontId="9" fillId="0" borderId="9" xfId="0" applyNumberFormat="1" applyFont="1" applyBorder="1" applyAlignment="1">
      <alignment vertical="center" wrapText="1"/>
    </xf>
    <xf numFmtId="3" fontId="9" fillId="0" borderId="4" xfId="0" applyNumberFormat="1" applyFont="1" applyBorder="1" applyAlignment="1">
      <alignment vertical="center" wrapText="1"/>
    </xf>
    <xf numFmtId="0" fontId="9" fillId="0" borderId="13" xfId="0" applyNumberFormat="1" applyFont="1" applyBorder="1">
      <alignment vertical="center"/>
    </xf>
    <xf numFmtId="176" fontId="0" fillId="0" borderId="18" xfId="0" applyNumberFormat="1" applyFont="1" applyBorder="1">
      <alignment vertical="center"/>
    </xf>
    <xf numFmtId="0" fontId="0" fillId="0" borderId="26" xfId="0" applyNumberFormat="1" applyFont="1" applyBorder="1" applyAlignment="1">
      <alignment vertical="center"/>
    </xf>
    <xf numFmtId="0" fontId="0" fillId="0" borderId="44" xfId="0" applyNumberFormat="1" applyFont="1" applyBorder="1" applyAlignment="1">
      <alignment vertical="center"/>
    </xf>
    <xf numFmtId="0" fontId="9" fillId="0" borderId="25" xfId="0" applyNumberFormat="1" applyFont="1" applyBorder="1" applyAlignment="1">
      <alignment vertical="center"/>
    </xf>
    <xf numFmtId="176" fontId="9" fillId="0" borderId="4" xfId="0" applyNumberFormat="1" applyFont="1" applyBorder="1">
      <alignment vertical="center"/>
    </xf>
    <xf numFmtId="176" fontId="0" fillId="0" borderId="40" xfId="0" applyNumberFormat="1" applyFont="1" applyBorder="1" applyAlignment="1">
      <alignment horizontal="right" vertical="center"/>
    </xf>
    <xf numFmtId="176" fontId="9" fillId="0" borderId="65" xfId="0" applyNumberFormat="1" applyFont="1" applyBorder="1" applyAlignment="1">
      <alignment horizontal="right" vertical="center"/>
    </xf>
    <xf numFmtId="176" fontId="0" fillId="0" borderId="46" xfId="0" applyNumberFormat="1" applyFont="1" applyFill="1" applyBorder="1" applyAlignment="1" applyProtection="1">
      <alignment horizontal="right" vertical="center"/>
    </xf>
    <xf numFmtId="176" fontId="9" fillId="0" borderId="46" xfId="0" applyNumberFormat="1" applyFont="1" applyFill="1" applyBorder="1" applyAlignment="1" applyProtection="1">
      <alignment horizontal="right" vertical="center"/>
    </xf>
    <xf numFmtId="176" fontId="0" fillId="0" borderId="46" xfId="0" applyNumberFormat="1" applyFont="1" applyBorder="1" applyAlignment="1">
      <alignment horizontal="right" vertical="center"/>
    </xf>
    <xf numFmtId="176" fontId="3" fillId="0" borderId="66" xfId="0" applyNumberFormat="1" applyFont="1" applyBorder="1">
      <alignment vertical="center"/>
    </xf>
    <xf numFmtId="177" fontId="0" fillId="0" borderId="16" xfId="0" applyNumberFormat="1" applyFont="1" applyBorder="1" applyAlignment="1">
      <alignment horizontal="right" vertical="center"/>
    </xf>
    <xf numFmtId="179" fontId="6" fillId="0" borderId="8" xfId="0" applyNumberFormat="1" applyFont="1" applyBorder="1" applyAlignment="1">
      <alignment horizontal="center" vertical="center"/>
    </xf>
    <xf numFmtId="0" fontId="9" fillId="2" borderId="27" xfId="0" applyNumberFormat="1" applyFont="1" applyFill="1" applyBorder="1" applyAlignment="1">
      <alignment vertical="center"/>
    </xf>
    <xf numFmtId="0" fontId="0" fillId="2" borderId="4" xfId="0" applyNumberFormat="1" applyFill="1" applyBorder="1" applyAlignment="1">
      <alignment vertical="center"/>
    </xf>
    <xf numFmtId="0" fontId="0" fillId="2" borderId="26" xfId="0" applyNumberFormat="1" applyFill="1" applyBorder="1" applyAlignment="1">
      <alignment vertical="center"/>
    </xf>
    <xf numFmtId="0" fontId="0" fillId="0" borderId="4" xfId="0" applyNumberFormat="1" applyFont="1" applyBorder="1" applyAlignment="1">
      <alignment vertical="center"/>
    </xf>
    <xf numFmtId="0" fontId="0" fillId="0" borderId="4" xfId="0" applyNumberFormat="1" applyBorder="1" applyAlignment="1">
      <alignment vertical="center"/>
    </xf>
    <xf numFmtId="0" fontId="0" fillId="0" borderId="26" xfId="0" applyNumberFormat="1" applyBorder="1" applyAlignment="1">
      <alignment vertical="center"/>
    </xf>
    <xf numFmtId="0" fontId="9" fillId="2" borderId="25" xfId="0" applyNumberFormat="1" applyFont="1" applyFill="1" applyBorder="1" applyAlignment="1">
      <alignment vertical="center"/>
    </xf>
    <xf numFmtId="0" fontId="0" fillId="2" borderId="26" xfId="0" applyNumberFormat="1" applyFont="1" applyFill="1" applyBorder="1" applyAlignment="1">
      <alignment vertical="center"/>
    </xf>
    <xf numFmtId="0" fontId="0" fillId="0" borderId="21" xfId="0" applyNumberFormat="1" applyFont="1" applyBorder="1" applyAlignment="1">
      <alignment vertical="center"/>
    </xf>
    <xf numFmtId="0" fontId="0" fillId="0" borderId="29" xfId="0" applyNumberFormat="1" applyFont="1" applyBorder="1" applyAlignmen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6" fontId="3" fillId="0" borderId="40" xfId="0" applyNumberFormat="1" applyFont="1" applyBorder="1" applyAlignment="1">
      <alignment horizontal="center" vertical="center" wrapText="1"/>
    </xf>
    <xf numFmtId="0" fontId="0" fillId="0" borderId="31" xfId="0" applyNumberFormat="1" applyFont="1" applyBorder="1" applyAlignment="1">
      <alignment vertical="center"/>
    </xf>
    <xf numFmtId="0" fontId="0" fillId="0" borderId="31" xfId="0" applyNumberFormat="1" applyBorder="1" applyAlignment="1">
      <alignment vertical="center"/>
    </xf>
    <xf numFmtId="0" fontId="0" fillId="0" borderId="32" xfId="0" applyNumberFormat="1" applyBorder="1" applyAlignment="1">
      <alignment vertical="center"/>
    </xf>
    <xf numFmtId="0" fontId="0" fillId="0" borderId="25" xfId="0" applyNumberFormat="1" applyFont="1" applyBorder="1" applyAlignment="1">
      <alignment vertical="center"/>
    </xf>
    <xf numFmtId="0" fontId="0" fillId="0" borderId="26" xfId="0" applyNumberFormat="1" applyFont="1" applyBorder="1" applyAlignment="1">
      <alignment vertical="center"/>
    </xf>
    <xf numFmtId="0" fontId="0" fillId="0" borderId="27" xfId="0" applyNumberFormat="1" applyFont="1" applyBorder="1" applyAlignment="1">
      <alignment vertical="center"/>
    </xf>
    <xf numFmtId="0" fontId="0" fillId="0" borderId="30" xfId="0" applyNumberFormat="1" applyFont="1" applyBorder="1" applyAlignment="1">
      <alignment vertical="center"/>
    </xf>
    <xf numFmtId="0" fontId="0" fillId="0" borderId="27" xfId="0" applyNumberFormat="1" applyFont="1" applyBorder="1" applyAlignment="1">
      <alignment horizontal="left" vertical="center"/>
    </xf>
    <xf numFmtId="0" fontId="0" fillId="0" borderId="4" xfId="0" applyNumberFormat="1" applyFont="1" applyBorder="1" applyAlignment="1">
      <alignment horizontal="left" vertical="center"/>
    </xf>
    <xf numFmtId="0" fontId="0" fillId="0" borderId="26" xfId="0" applyNumberFormat="1" applyFont="1" applyBorder="1" applyAlignment="1">
      <alignment horizontal="left" vertical="center"/>
    </xf>
    <xf numFmtId="0" fontId="0" fillId="0" borderId="25" xfId="0" applyNumberFormat="1" applyFont="1" applyBorder="1" applyAlignment="1">
      <alignment horizontal="left" vertical="center"/>
    </xf>
    <xf numFmtId="0" fontId="3" fillId="0" borderId="33" xfId="0" applyNumberFormat="1" applyFont="1" applyBorder="1" applyAlignment="1">
      <alignment horizontal="center" vertical="center"/>
    </xf>
    <xf numFmtId="0" fontId="3" fillId="0" borderId="18" xfId="0" applyNumberFormat="1" applyFont="1" applyBorder="1" applyAlignment="1">
      <alignment horizontal="center" vertical="center"/>
    </xf>
    <xf numFmtId="0" fontId="3" fillId="0" borderId="34" xfId="0" applyNumberFormat="1" applyFont="1" applyBorder="1" applyAlignment="1">
      <alignment horizontal="center" vertical="center"/>
    </xf>
    <xf numFmtId="0" fontId="9" fillId="0" borderId="21" xfId="0" applyNumberFormat="1" applyFont="1" applyBorder="1" applyAlignment="1">
      <alignment vertical="center"/>
    </xf>
    <xf numFmtId="0" fontId="0" fillId="2" borderId="27" xfId="0" applyNumberFormat="1" applyFont="1" applyFill="1" applyBorder="1" applyAlignment="1">
      <alignment vertical="center"/>
    </xf>
    <xf numFmtId="0" fontId="0" fillId="2" borderId="25" xfId="0" applyNumberFormat="1" applyFont="1" applyFill="1" applyBorder="1" applyAlignment="1">
      <alignment vertical="center"/>
    </xf>
    <xf numFmtId="0" fontId="9" fillId="0" borderId="27" xfId="0" applyNumberFormat="1" applyFont="1" applyBorder="1" applyAlignment="1">
      <alignment vertical="center"/>
    </xf>
    <xf numFmtId="0" fontId="9" fillId="0" borderId="4" xfId="0" applyNumberFormat="1" applyFont="1" applyBorder="1" applyAlignment="1">
      <alignment vertical="center"/>
    </xf>
    <xf numFmtId="0" fontId="7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3" fillId="0" borderId="35" xfId="0" applyNumberFormat="1" applyFont="1" applyBorder="1" applyAlignment="1">
      <alignment horizontal="center" vertical="center"/>
    </xf>
    <xf numFmtId="0" fontId="0" fillId="0" borderId="36" xfId="0" applyNumberFormat="1" applyBorder="1" applyAlignment="1">
      <alignment horizontal="center" vertical="center"/>
    </xf>
    <xf numFmtId="0" fontId="3" fillId="0" borderId="37" xfId="0" applyNumberFormat="1" applyFont="1" applyBorder="1" applyAlignment="1">
      <alignment horizontal="center" vertical="center"/>
    </xf>
    <xf numFmtId="0" fontId="3" fillId="0" borderId="38" xfId="0" applyNumberFormat="1" applyFont="1" applyBorder="1" applyAlignment="1">
      <alignment vertical="center"/>
    </xf>
    <xf numFmtId="0" fontId="3" fillId="0" borderId="45" xfId="0" applyNumberFormat="1" applyFont="1" applyBorder="1" applyAlignment="1">
      <alignment vertical="center"/>
    </xf>
    <xf numFmtId="0" fontId="3" fillId="0" borderId="23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3" fillId="0" borderId="39" xfId="0" applyNumberFormat="1" applyFont="1" applyBorder="1" applyAlignment="1">
      <alignment horizontal="center" vertical="center"/>
    </xf>
    <xf numFmtId="0" fontId="3" fillId="0" borderId="40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0" fillId="0" borderId="41" xfId="0" applyNumberFormat="1" applyBorder="1" applyAlignment="1">
      <alignment horizontal="center" vertical="center" wrapText="1"/>
    </xf>
    <xf numFmtId="0" fontId="3" fillId="0" borderId="63" xfId="0" applyNumberFormat="1" applyFont="1" applyBorder="1" applyAlignment="1">
      <alignment horizontal="center" vertical="center" wrapText="1"/>
    </xf>
    <xf numFmtId="0" fontId="0" fillId="0" borderId="64" xfId="0" applyNumberFormat="1" applyBorder="1" applyAlignment="1">
      <alignment horizontal="center" vertical="center" wrapText="1"/>
    </xf>
    <xf numFmtId="0" fontId="3" fillId="0" borderId="22" xfId="0" applyNumberFormat="1" applyFont="1" applyBorder="1" applyAlignment="1">
      <alignment horizontal="center" vertical="center"/>
    </xf>
    <xf numFmtId="0" fontId="3" fillId="0" borderId="10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right" vertical="center"/>
    </xf>
    <xf numFmtId="177" fontId="0" fillId="0" borderId="16" xfId="0" applyNumberFormat="1" applyFont="1" applyBorder="1" applyAlignment="1">
      <alignment horizontal="right" vertical="center"/>
    </xf>
    <xf numFmtId="177" fontId="0" fillId="0" borderId="1" xfId="0" applyNumberFormat="1" applyFont="1" applyBorder="1" applyAlignment="1">
      <alignment horizontal="center" vertical="center"/>
    </xf>
    <xf numFmtId="177" fontId="0" fillId="0" borderId="2" xfId="0" applyNumberFormat="1" applyFont="1" applyBorder="1" applyAlignment="1">
      <alignment horizontal="center" vertical="center"/>
    </xf>
    <xf numFmtId="177" fontId="0" fillId="0" borderId="16" xfId="0" applyNumberFormat="1" applyFont="1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0" fontId="3" fillId="0" borderId="38" xfId="0" applyNumberFormat="1" applyFont="1" applyBorder="1" applyAlignment="1">
      <alignment horizontal="center" vertical="center"/>
    </xf>
    <xf numFmtId="0" fontId="3" fillId="0" borderId="45" xfId="0" applyNumberFormat="1" applyFont="1" applyBorder="1" applyAlignment="1">
      <alignment horizontal="center" vertical="center"/>
    </xf>
    <xf numFmtId="0" fontId="3" fillId="0" borderId="46" xfId="0" applyNumberFormat="1" applyFont="1" applyBorder="1" applyAlignment="1">
      <alignment horizontal="center" vertical="center"/>
    </xf>
    <xf numFmtId="177" fontId="3" fillId="0" borderId="38" xfId="0" applyNumberFormat="1" applyFont="1" applyBorder="1" applyAlignment="1">
      <alignment horizontal="center" vertical="center" wrapText="1"/>
    </xf>
    <xf numFmtId="177" fontId="3" fillId="0" borderId="3" xfId="0" applyNumberFormat="1" applyFont="1" applyBorder="1" applyAlignment="1">
      <alignment horizontal="center" vertical="center" wrapText="1"/>
    </xf>
    <xf numFmtId="176" fontId="3" fillId="0" borderId="47" xfId="0" applyNumberFormat="1" applyFont="1" applyBorder="1" applyAlignment="1">
      <alignment horizontal="center" vertical="center" wrapText="1"/>
    </xf>
    <xf numFmtId="176" fontId="0" fillId="0" borderId="16" xfId="0" applyNumberFormat="1" applyBorder="1" applyAlignment="1">
      <alignment horizontal="center" vertical="center" wrapText="1"/>
    </xf>
    <xf numFmtId="177" fontId="3" fillId="0" borderId="47" xfId="0" applyNumberFormat="1" applyFont="1" applyBorder="1" applyAlignment="1">
      <alignment horizontal="center" vertical="center" wrapText="1"/>
    </xf>
    <xf numFmtId="177" fontId="3" fillId="0" borderId="16" xfId="0" applyNumberFormat="1" applyFont="1" applyBorder="1" applyAlignment="1">
      <alignment horizontal="center" vertical="center" wrapText="1"/>
    </xf>
    <xf numFmtId="177" fontId="0" fillId="0" borderId="1" xfId="0" applyNumberFormat="1" applyFont="1" applyBorder="1" applyAlignment="1">
      <alignment horizontal="right" vertical="center"/>
    </xf>
    <xf numFmtId="176" fontId="0" fillId="0" borderId="1" xfId="0" applyNumberFormat="1" applyFont="1" applyBorder="1" applyAlignment="1">
      <alignment horizontal="right" vertical="center"/>
    </xf>
    <xf numFmtId="176" fontId="0" fillId="0" borderId="16" xfId="0" applyNumberFormat="1" applyFont="1" applyBorder="1" applyAlignment="1">
      <alignment horizontal="right" vertical="center"/>
    </xf>
    <xf numFmtId="0" fontId="9" fillId="0" borderId="25" xfId="0" applyNumberFormat="1" applyFont="1" applyBorder="1" applyAlignment="1">
      <alignment horizontal="center" vertical="center"/>
    </xf>
    <xf numFmtId="0" fontId="9" fillId="0" borderId="4" xfId="0" applyNumberFormat="1" applyFont="1" applyBorder="1" applyAlignment="1">
      <alignment horizontal="center" vertical="center"/>
    </xf>
    <xf numFmtId="177" fontId="0" fillId="0" borderId="2" xfId="0" applyNumberFormat="1" applyFont="1" applyBorder="1" applyAlignment="1">
      <alignment horizontal="right" vertical="center"/>
    </xf>
    <xf numFmtId="176" fontId="0" fillId="0" borderId="1" xfId="0" applyNumberFormat="1" applyFont="1" applyBorder="1" applyAlignment="1">
      <alignment horizontal="center" vertical="center"/>
    </xf>
    <xf numFmtId="176" fontId="0" fillId="0" borderId="2" xfId="0" applyNumberFormat="1" applyFont="1" applyBorder="1" applyAlignment="1">
      <alignment horizontal="center" vertical="center"/>
    </xf>
    <xf numFmtId="176" fontId="0" fillId="0" borderId="16" xfId="0" applyNumberFormat="1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 wrapText="1"/>
    </xf>
    <xf numFmtId="0" fontId="0" fillId="0" borderId="2" xfId="0" applyNumberFormat="1" applyFont="1" applyBorder="1" applyAlignment="1">
      <alignment horizontal="center" vertical="center" wrapText="1"/>
    </xf>
    <xf numFmtId="0" fontId="0" fillId="0" borderId="16" xfId="0" applyNumberFormat="1" applyFont="1" applyBorder="1" applyAlignment="1">
      <alignment horizontal="center" vertical="center" wrapText="1"/>
    </xf>
    <xf numFmtId="0" fontId="3" fillId="0" borderId="42" xfId="0" applyNumberFormat="1" applyFont="1" applyBorder="1" applyAlignment="1">
      <alignment horizontal="center" vertical="center"/>
    </xf>
    <xf numFmtId="0" fontId="0" fillId="0" borderId="43" xfId="0" applyNumberFormat="1" applyFont="1" applyBorder="1" applyAlignment="1">
      <alignment vertical="center"/>
    </xf>
    <xf numFmtId="0" fontId="0" fillId="0" borderId="6" xfId="0" applyNumberFormat="1" applyFont="1" applyBorder="1" applyAlignment="1">
      <alignment vertical="center"/>
    </xf>
    <xf numFmtId="0" fontId="0" fillId="0" borderId="44" xfId="0" applyNumberFormat="1" applyFont="1" applyBorder="1" applyAlignment="1">
      <alignment vertical="center"/>
    </xf>
    <xf numFmtId="0" fontId="0" fillId="0" borderId="27" xfId="0" applyNumberFormat="1" applyFont="1" applyFill="1" applyBorder="1" applyAlignment="1">
      <alignment vertical="center"/>
    </xf>
    <xf numFmtId="0" fontId="0" fillId="0" borderId="4" xfId="0" applyNumberFormat="1" applyFont="1" applyFill="1" applyBorder="1" applyAlignment="1">
      <alignment vertical="center"/>
    </xf>
    <xf numFmtId="0" fontId="0" fillId="0" borderId="26" xfId="0" applyNumberFormat="1" applyFont="1" applyFill="1" applyBorder="1" applyAlignment="1">
      <alignment vertical="center"/>
    </xf>
    <xf numFmtId="0" fontId="0" fillId="0" borderId="25" xfId="0" applyNumberFormat="1" applyFont="1" applyFill="1" applyBorder="1" applyAlignment="1">
      <alignment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6" xfId="0" applyNumberFormat="1" applyFont="1" applyBorder="1" applyAlignment="1">
      <alignment horizontal="center" vertical="center" wrapText="1"/>
    </xf>
    <xf numFmtId="0" fontId="3" fillId="0" borderId="48" xfId="0" applyNumberFormat="1" applyFont="1" applyBorder="1" applyAlignment="1">
      <alignment horizontal="center" vertical="center"/>
    </xf>
    <xf numFmtId="0" fontId="3" fillId="0" borderId="19" xfId="0" applyNumberFormat="1" applyFont="1" applyBorder="1" applyAlignment="1">
      <alignment horizontal="center" vertical="center"/>
    </xf>
    <xf numFmtId="0" fontId="3" fillId="0" borderId="49" xfId="0" applyNumberFormat="1" applyFont="1" applyBorder="1" applyAlignment="1">
      <alignment horizontal="center" vertical="center"/>
    </xf>
    <xf numFmtId="0" fontId="0" fillId="0" borderId="27" xfId="0" applyNumberFormat="1" applyBorder="1" applyAlignment="1">
      <alignment vertical="center"/>
    </xf>
    <xf numFmtId="0" fontId="0" fillId="0" borderId="25" xfId="0" applyNumberFormat="1" applyBorder="1" applyAlignment="1">
      <alignment vertical="center"/>
    </xf>
    <xf numFmtId="0" fontId="0" fillId="0" borderId="1" xfId="0" applyNumberFormat="1" applyBorder="1" applyAlignment="1">
      <alignment vertical="center" wrapText="1"/>
    </xf>
    <xf numFmtId="0" fontId="0" fillId="0" borderId="2" xfId="0" applyNumberFormat="1" applyBorder="1" applyAlignment="1">
      <alignment vertical="center" wrapText="1"/>
    </xf>
    <xf numFmtId="0" fontId="0" fillId="0" borderId="16" xfId="0" applyNumberFormat="1" applyBorder="1" applyAlignment="1">
      <alignment vertical="center" wrapText="1"/>
    </xf>
    <xf numFmtId="3" fontId="0" fillId="0" borderId="1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16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vertical="center"/>
    </xf>
    <xf numFmtId="176" fontId="0" fillId="0" borderId="2" xfId="0" applyNumberFormat="1" applyBorder="1" applyAlignment="1">
      <alignment vertical="center"/>
    </xf>
    <xf numFmtId="176" fontId="0" fillId="0" borderId="16" xfId="0" applyNumberFormat="1" applyBorder="1" applyAlignment="1">
      <alignment vertical="center"/>
    </xf>
    <xf numFmtId="178" fontId="0" fillId="0" borderId="4" xfId="0" applyNumberFormat="1" applyFont="1" applyFill="1" applyBorder="1" applyAlignment="1">
      <alignment horizontal="center" vertical="center"/>
    </xf>
    <xf numFmtId="0" fontId="9" fillId="0" borderId="25" xfId="0" applyNumberFormat="1" applyFont="1" applyBorder="1" applyAlignment="1">
      <alignment vertical="center"/>
    </xf>
    <xf numFmtId="177" fontId="3" fillId="0" borderId="2" xfId="0" applyNumberFormat="1" applyFont="1" applyBorder="1" applyAlignment="1">
      <alignment horizontal="center" vertical="center" wrapText="1"/>
    </xf>
    <xf numFmtId="0" fontId="3" fillId="0" borderId="50" xfId="0" applyNumberFormat="1" applyFont="1" applyBorder="1" applyAlignment="1">
      <alignment horizontal="center" vertical="center"/>
    </xf>
    <xf numFmtId="0" fontId="3" fillId="0" borderId="51" xfId="0" applyNumberFormat="1" applyFont="1" applyBorder="1" applyAlignment="1">
      <alignment horizontal="center" vertical="center"/>
    </xf>
    <xf numFmtId="0" fontId="3" fillId="0" borderId="52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0" fontId="3" fillId="0" borderId="13" xfId="0" applyNumberFormat="1" applyFont="1" applyBorder="1" applyAlignment="1">
      <alignment horizontal="center" vertical="center"/>
    </xf>
    <xf numFmtId="176" fontId="3" fillId="0" borderId="16" xfId="0" applyNumberFormat="1" applyFont="1" applyBorder="1" applyAlignment="1">
      <alignment horizontal="center" vertical="center" wrapText="1"/>
    </xf>
    <xf numFmtId="0" fontId="3" fillId="0" borderId="36" xfId="0" applyNumberFormat="1" applyFont="1" applyBorder="1" applyAlignment="1">
      <alignment horizontal="center" vertical="center"/>
    </xf>
    <xf numFmtId="0" fontId="3" fillId="0" borderId="53" xfId="0" applyNumberFormat="1" applyFont="1" applyBorder="1" applyAlignment="1">
      <alignment horizontal="center" vertical="center"/>
    </xf>
    <xf numFmtId="0" fontId="3" fillId="0" borderId="27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0" fontId="3" fillId="0" borderId="26" xfId="0" applyNumberFormat="1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left" vertical="center" wrapText="1"/>
    </xf>
    <xf numFmtId="0" fontId="0" fillId="0" borderId="2" xfId="0" applyNumberFormat="1" applyFont="1" applyBorder="1" applyAlignment="1">
      <alignment horizontal="left" vertical="center" wrapText="1"/>
    </xf>
    <xf numFmtId="0" fontId="0" fillId="0" borderId="16" xfId="0" applyNumberFormat="1" applyFont="1" applyBorder="1" applyAlignment="1">
      <alignment horizontal="left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3" fontId="9" fillId="0" borderId="2" xfId="0" applyNumberFormat="1" applyFont="1" applyBorder="1" applyAlignment="1">
      <alignment horizontal="center" vertical="center" wrapText="1"/>
    </xf>
    <xf numFmtId="3" fontId="9" fillId="0" borderId="16" xfId="0" applyNumberFormat="1" applyFont="1" applyBorder="1" applyAlignment="1">
      <alignment horizontal="center" vertical="center" wrapText="1"/>
    </xf>
    <xf numFmtId="176" fontId="9" fillId="0" borderId="1" xfId="0" applyNumberFormat="1" applyFont="1" applyBorder="1" applyAlignment="1">
      <alignment horizontal="center" vertical="center"/>
    </xf>
    <xf numFmtId="0" fontId="9" fillId="0" borderId="54" xfId="0" applyNumberFormat="1" applyFont="1" applyBorder="1" applyAlignment="1">
      <alignment vertical="center"/>
    </xf>
    <xf numFmtId="0" fontId="0" fillId="0" borderId="8" xfId="0" applyNumberFormat="1" applyBorder="1" applyAlignment="1">
      <alignment vertical="center"/>
    </xf>
    <xf numFmtId="0" fontId="0" fillId="0" borderId="28" xfId="0" applyNumberFormat="1" applyBorder="1" applyAlignment="1">
      <alignment vertical="center"/>
    </xf>
    <xf numFmtId="0" fontId="3" fillId="0" borderId="54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 wrapText="1"/>
    </xf>
    <xf numFmtId="0" fontId="3" fillId="0" borderId="21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3" fillId="0" borderId="14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vertical="center"/>
    </xf>
    <xf numFmtId="0" fontId="0" fillId="0" borderId="3" xfId="0" applyNumberFormat="1" applyBorder="1" applyAlignment="1">
      <alignment vertical="center"/>
    </xf>
    <xf numFmtId="0" fontId="0" fillId="0" borderId="22" xfId="0" applyNumberFormat="1" applyBorder="1" applyAlignment="1">
      <alignment vertical="center"/>
    </xf>
    <xf numFmtId="176" fontId="0" fillId="0" borderId="6" xfId="0" applyNumberFormat="1" applyBorder="1" applyAlignment="1">
      <alignment horizontal="right" vertical="center"/>
    </xf>
    <xf numFmtId="176" fontId="0" fillId="0" borderId="8" xfId="0" applyNumberFormat="1" applyBorder="1" applyAlignment="1">
      <alignment horizontal="right" vertical="center"/>
    </xf>
    <xf numFmtId="0" fontId="0" fillId="0" borderId="12" xfId="0" applyNumberFormat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0" fontId="9" fillId="0" borderId="25" xfId="0" applyNumberFormat="1" applyFont="1" applyBorder="1" applyAlignment="1">
      <alignment horizontal="left" vertical="center"/>
    </xf>
    <xf numFmtId="0" fontId="0" fillId="0" borderId="4" xfId="0" applyNumberFormat="1" applyBorder="1" applyAlignment="1">
      <alignment horizontal="left" vertical="center"/>
    </xf>
    <xf numFmtId="0" fontId="9" fillId="0" borderId="16" xfId="0" applyNumberFormat="1" applyFont="1" applyBorder="1" applyAlignment="1">
      <alignment horizontal="left" vertical="center" wrapText="1"/>
    </xf>
    <xf numFmtId="177" fontId="0" fillId="0" borderId="1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6" fontId="0" fillId="0" borderId="1" xfId="0" applyNumberFormat="1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0" fontId="9" fillId="0" borderId="5" xfId="0" applyNumberFormat="1" applyFont="1" applyBorder="1" applyAlignment="1">
      <alignment horizontal="left" vertical="center"/>
    </xf>
    <xf numFmtId="0" fontId="9" fillId="0" borderId="6" xfId="0" applyNumberFormat="1" applyFont="1" applyBorder="1" applyAlignment="1">
      <alignment horizontal="left" vertical="center"/>
    </xf>
    <xf numFmtId="0" fontId="9" fillId="0" borderId="7" xfId="0" applyNumberFormat="1" applyFont="1" applyBorder="1" applyAlignment="1">
      <alignment horizontal="left" vertical="center"/>
    </xf>
    <xf numFmtId="0" fontId="9" fillId="0" borderId="8" xfId="0" applyNumberFormat="1" applyFont="1" applyBorder="1" applyAlignment="1">
      <alignment horizontal="left" vertical="center"/>
    </xf>
    <xf numFmtId="179" fontId="6" fillId="0" borderId="4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0" fillId="0" borderId="4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7"/>
  <sheetViews>
    <sheetView workbookViewId="0">
      <selection activeCell="D7" sqref="D7"/>
    </sheetView>
  </sheetViews>
  <sheetFormatPr defaultRowHeight="16.5"/>
  <cols>
    <col min="1" max="2" width="8.625" customWidth="1"/>
    <col min="3" max="3" width="8.625" style="26" customWidth="1"/>
    <col min="4" max="6" width="16.625" style="1" customWidth="1"/>
    <col min="7" max="9" width="8.625" customWidth="1"/>
    <col min="10" max="12" width="16.625" style="1" customWidth="1"/>
  </cols>
  <sheetData>
    <row r="1" spans="1:12" ht="26.25">
      <c r="A1" s="258" t="s">
        <v>150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</row>
    <row r="2" spans="1:12">
      <c r="A2" s="259" t="s">
        <v>55</v>
      </c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59"/>
    </row>
    <row r="3" spans="1:12">
      <c r="A3" s="144" t="s">
        <v>133</v>
      </c>
    </row>
    <row r="4" spans="1:12" ht="32.25" customHeight="1">
      <c r="A4" s="260" t="s">
        <v>0</v>
      </c>
      <c r="B4" s="261"/>
      <c r="C4" s="261"/>
      <c r="D4" s="260"/>
      <c r="E4" s="261"/>
      <c r="F4" s="261"/>
      <c r="G4" s="262" t="s">
        <v>18</v>
      </c>
      <c r="H4" s="263"/>
      <c r="I4" s="263"/>
      <c r="J4" s="262"/>
      <c r="K4" s="263"/>
      <c r="L4" s="264"/>
    </row>
    <row r="5" spans="1:12" ht="23.25" customHeight="1">
      <c r="A5" s="273" t="s">
        <v>22</v>
      </c>
      <c r="B5" s="266"/>
      <c r="C5" s="266"/>
      <c r="D5" s="237" t="s">
        <v>151</v>
      </c>
      <c r="E5" s="237" t="s">
        <v>134</v>
      </c>
      <c r="F5" s="269" t="s">
        <v>17</v>
      </c>
      <c r="G5" s="265" t="s">
        <v>22</v>
      </c>
      <c r="H5" s="266"/>
      <c r="I5" s="266"/>
      <c r="J5" s="237" t="s">
        <v>151</v>
      </c>
      <c r="K5" s="237" t="s">
        <v>134</v>
      </c>
      <c r="L5" s="271" t="s">
        <v>17</v>
      </c>
    </row>
    <row r="6" spans="1:12" ht="23.25" customHeight="1" thickBot="1">
      <c r="A6" s="274" t="s">
        <v>15</v>
      </c>
      <c r="B6" s="275"/>
      <c r="C6" s="275"/>
      <c r="D6" s="238"/>
      <c r="E6" s="238"/>
      <c r="F6" s="270"/>
      <c r="G6" s="267" t="s">
        <v>15</v>
      </c>
      <c r="H6" s="268"/>
      <c r="I6" s="268"/>
      <c r="J6" s="238"/>
      <c r="K6" s="238"/>
      <c r="L6" s="272"/>
    </row>
    <row r="7" spans="1:12" ht="23.25" customHeight="1" thickTop="1">
      <c r="A7" s="245" t="s">
        <v>79</v>
      </c>
      <c r="B7" s="240"/>
      <c r="C7" s="241"/>
      <c r="D7" s="98">
        <f>D8</f>
        <v>30276000</v>
      </c>
      <c r="E7" s="98">
        <f>E8</f>
        <v>29900730</v>
      </c>
      <c r="F7" s="159">
        <f t="shared" ref="F7:F22" si="0">(D7-E7)</f>
        <v>375270</v>
      </c>
      <c r="G7" s="239" t="s">
        <v>16</v>
      </c>
      <c r="H7" s="240"/>
      <c r="I7" s="241"/>
      <c r="J7" s="186">
        <f>SUM(J8:J9)</f>
        <v>94083790</v>
      </c>
      <c r="K7" s="186">
        <f>SUM(K8:K9)</f>
        <v>100119150</v>
      </c>
      <c r="L7" s="220">
        <f t="shared" ref="L7:L21" si="1">(J7-K7)</f>
        <v>-6035360</v>
      </c>
    </row>
    <row r="8" spans="1:12" ht="23.25" customHeight="1">
      <c r="A8" s="33"/>
      <c r="B8" s="242" t="s">
        <v>64</v>
      </c>
      <c r="C8" s="243"/>
      <c r="D8" s="101">
        <v>30276000</v>
      </c>
      <c r="E8" s="101">
        <v>29900730</v>
      </c>
      <c r="F8" s="103">
        <f t="shared" si="0"/>
        <v>375270</v>
      </c>
      <c r="G8" s="104"/>
      <c r="H8" s="242" t="s">
        <v>27</v>
      </c>
      <c r="I8" s="243"/>
      <c r="J8" s="187">
        <v>86883790</v>
      </c>
      <c r="K8" s="187">
        <v>93519150</v>
      </c>
      <c r="L8" s="221">
        <f t="shared" si="1"/>
        <v>-6635360</v>
      </c>
    </row>
    <row r="9" spans="1:12" ht="23.25" customHeight="1">
      <c r="A9" s="246" t="s">
        <v>34</v>
      </c>
      <c r="B9" s="247"/>
      <c r="C9" s="248"/>
      <c r="D9" s="35">
        <f>D10</f>
        <v>2885210</v>
      </c>
      <c r="E9" s="35">
        <f>E10</f>
        <v>2885210</v>
      </c>
      <c r="F9" s="103">
        <f t="shared" si="0"/>
        <v>0</v>
      </c>
      <c r="G9" s="105"/>
      <c r="H9" s="242" t="s">
        <v>13</v>
      </c>
      <c r="I9" s="243"/>
      <c r="J9" s="35">
        <v>7200000</v>
      </c>
      <c r="K9" s="35">
        <v>6600000</v>
      </c>
      <c r="L9" s="221">
        <f t="shared" si="1"/>
        <v>600000</v>
      </c>
    </row>
    <row r="10" spans="1:12" ht="23.25" customHeight="1">
      <c r="A10" s="33"/>
      <c r="B10" s="249" t="s">
        <v>87</v>
      </c>
      <c r="C10" s="248"/>
      <c r="D10" s="35">
        <v>2885210</v>
      </c>
      <c r="E10" s="35">
        <v>2885210</v>
      </c>
      <c r="F10" s="103">
        <f t="shared" si="0"/>
        <v>0</v>
      </c>
      <c r="G10" s="230" t="s">
        <v>21</v>
      </c>
      <c r="H10" s="231"/>
      <c r="I10" s="232"/>
      <c r="J10" s="35">
        <f>J11</f>
        <v>14900000</v>
      </c>
      <c r="K10" s="35">
        <f>K11</f>
        <v>17400000</v>
      </c>
      <c r="L10" s="222">
        <f t="shared" si="1"/>
        <v>-2500000</v>
      </c>
    </row>
    <row r="11" spans="1:12" ht="23.25" customHeight="1">
      <c r="A11" s="244" t="s">
        <v>46</v>
      </c>
      <c r="B11" s="231"/>
      <c r="C11" s="232"/>
      <c r="D11" s="35">
        <f>D12</f>
        <v>500000</v>
      </c>
      <c r="E11" s="35">
        <f>E12</f>
        <v>1000000</v>
      </c>
      <c r="F11" s="103">
        <f t="shared" si="0"/>
        <v>-500000</v>
      </c>
      <c r="G11" s="106"/>
      <c r="H11" s="242" t="s">
        <v>12</v>
      </c>
      <c r="I11" s="243"/>
      <c r="J11" s="35">
        <v>14900000</v>
      </c>
      <c r="K11" s="35">
        <v>17400000</v>
      </c>
      <c r="L11" s="221">
        <f t="shared" si="1"/>
        <v>-2500000</v>
      </c>
    </row>
    <row r="12" spans="1:12" ht="23.25" customHeight="1">
      <c r="A12" s="34"/>
      <c r="B12" s="242" t="s">
        <v>46</v>
      </c>
      <c r="C12" s="243"/>
      <c r="D12" s="35">
        <v>500000</v>
      </c>
      <c r="E12" s="35">
        <v>1000000</v>
      </c>
      <c r="F12" s="103">
        <f t="shared" si="0"/>
        <v>-500000</v>
      </c>
      <c r="G12" s="230" t="s">
        <v>28</v>
      </c>
      <c r="H12" s="231"/>
      <c r="I12" s="232"/>
      <c r="J12" s="35">
        <f>SUM(J13:J14)</f>
        <v>9558000</v>
      </c>
      <c r="K12" s="35">
        <f>SUM(K13:K14)</f>
        <v>6447040</v>
      </c>
      <c r="L12" s="222">
        <f t="shared" si="1"/>
        <v>3110960</v>
      </c>
    </row>
    <row r="13" spans="1:12" ht="23.25" customHeight="1">
      <c r="A13" s="244" t="s">
        <v>100</v>
      </c>
      <c r="B13" s="231"/>
      <c r="C13" s="232"/>
      <c r="D13" s="147">
        <f>D14</f>
        <v>82224000</v>
      </c>
      <c r="E13" s="147">
        <f>E14</f>
        <v>82081280</v>
      </c>
      <c r="F13" s="103">
        <f t="shared" si="0"/>
        <v>142720</v>
      </c>
      <c r="G13" s="216"/>
      <c r="H13" s="249" t="s">
        <v>13</v>
      </c>
      <c r="I13" s="248"/>
      <c r="J13" s="35">
        <v>9258000</v>
      </c>
      <c r="K13" s="35">
        <v>6147040</v>
      </c>
      <c r="L13" s="221">
        <f t="shared" si="1"/>
        <v>3110960</v>
      </c>
    </row>
    <row r="14" spans="1:12" ht="23.25" customHeight="1">
      <c r="A14" s="33"/>
      <c r="B14" s="242" t="s">
        <v>10</v>
      </c>
      <c r="C14" s="243"/>
      <c r="D14" s="147">
        <v>82224000</v>
      </c>
      <c r="E14" s="147">
        <v>82081280</v>
      </c>
      <c r="F14" s="103">
        <f t="shared" si="0"/>
        <v>142720</v>
      </c>
      <c r="G14" s="107"/>
      <c r="H14" s="249" t="s">
        <v>30</v>
      </c>
      <c r="I14" s="248"/>
      <c r="J14" s="41">
        <v>300000</v>
      </c>
      <c r="K14" s="41">
        <v>300000</v>
      </c>
      <c r="L14" s="221">
        <f t="shared" si="1"/>
        <v>0</v>
      </c>
    </row>
    <row r="15" spans="1:12" ht="23.25" customHeight="1">
      <c r="A15" s="256" t="s">
        <v>104</v>
      </c>
      <c r="B15" s="231"/>
      <c r="C15" s="232"/>
      <c r="D15" s="35">
        <v>3000000</v>
      </c>
      <c r="E15" s="35">
        <v>3000000</v>
      </c>
      <c r="F15" s="103">
        <f t="shared" si="0"/>
        <v>0</v>
      </c>
      <c r="G15" s="257" t="s">
        <v>105</v>
      </c>
      <c r="H15" s="231"/>
      <c r="I15" s="232"/>
      <c r="J15" s="35">
        <f>J16</f>
        <v>3000000</v>
      </c>
      <c r="K15" s="35">
        <f>K16</f>
        <v>3000000</v>
      </c>
      <c r="L15" s="221">
        <f t="shared" si="1"/>
        <v>0</v>
      </c>
    </row>
    <row r="16" spans="1:12" ht="23.25" customHeight="1">
      <c r="A16" s="44"/>
      <c r="B16" s="217" t="s">
        <v>104</v>
      </c>
      <c r="C16" s="215"/>
      <c r="D16" s="35">
        <v>3000000</v>
      </c>
      <c r="E16" s="35">
        <v>3000000</v>
      </c>
      <c r="F16" s="103">
        <f t="shared" si="0"/>
        <v>0</v>
      </c>
      <c r="G16" s="108"/>
      <c r="H16" s="253" t="s">
        <v>105</v>
      </c>
      <c r="I16" s="236"/>
      <c r="J16" s="41">
        <v>3000000</v>
      </c>
      <c r="K16" s="41">
        <v>3000000</v>
      </c>
      <c r="L16" s="221">
        <f t="shared" si="1"/>
        <v>0</v>
      </c>
    </row>
    <row r="17" spans="1:12" ht="23.25" customHeight="1">
      <c r="A17" s="227" t="s">
        <v>143</v>
      </c>
      <c r="B17" s="228"/>
      <c r="C17" s="229"/>
      <c r="D17" s="77">
        <f>D18</f>
        <v>2000000</v>
      </c>
      <c r="E17" s="77">
        <f>E18</f>
        <v>1500000</v>
      </c>
      <c r="F17" s="103">
        <f t="shared" si="0"/>
        <v>500000</v>
      </c>
      <c r="G17" s="230" t="s">
        <v>14</v>
      </c>
      <c r="H17" s="231"/>
      <c r="I17" s="232"/>
      <c r="J17" s="35">
        <v>0</v>
      </c>
      <c r="K17" s="35">
        <v>0</v>
      </c>
      <c r="L17" s="221">
        <f t="shared" si="1"/>
        <v>0</v>
      </c>
    </row>
    <row r="18" spans="1:12" ht="23.25" customHeight="1">
      <c r="A18" s="78"/>
      <c r="B18" s="233" t="s">
        <v>143</v>
      </c>
      <c r="C18" s="234"/>
      <c r="D18" s="77">
        <v>2000000</v>
      </c>
      <c r="E18" s="77">
        <v>1500000</v>
      </c>
      <c r="F18" s="103">
        <f t="shared" si="0"/>
        <v>500000</v>
      </c>
      <c r="G18" s="108"/>
      <c r="H18" s="235" t="s">
        <v>14</v>
      </c>
      <c r="I18" s="236"/>
      <c r="J18" s="41">
        <v>0</v>
      </c>
      <c r="K18" s="41">
        <v>0</v>
      </c>
      <c r="L18" s="221">
        <f t="shared" si="1"/>
        <v>0</v>
      </c>
    </row>
    <row r="19" spans="1:12" ht="23.25" customHeight="1">
      <c r="A19" s="227" t="s">
        <v>144</v>
      </c>
      <c r="B19" s="228"/>
      <c r="C19" s="229"/>
      <c r="D19" s="77">
        <v>100000</v>
      </c>
      <c r="E19" s="77">
        <f>E20</f>
        <v>970</v>
      </c>
      <c r="F19" s="103">
        <f t="shared" si="0"/>
        <v>99030</v>
      </c>
      <c r="G19" s="230"/>
      <c r="H19" s="231"/>
      <c r="I19" s="232"/>
      <c r="J19" s="35"/>
      <c r="K19" s="35"/>
      <c r="L19" s="221">
        <f t="shared" si="1"/>
        <v>0</v>
      </c>
    </row>
    <row r="20" spans="1:12" ht="23.25" customHeight="1">
      <c r="A20" s="78"/>
      <c r="B20" s="233" t="s">
        <v>144</v>
      </c>
      <c r="C20" s="234"/>
      <c r="D20" s="77">
        <v>100000</v>
      </c>
      <c r="E20" s="77">
        <v>970</v>
      </c>
      <c r="F20" s="103">
        <f t="shared" si="0"/>
        <v>99030</v>
      </c>
      <c r="G20" s="108"/>
      <c r="H20" s="235"/>
      <c r="I20" s="236"/>
      <c r="J20" s="41"/>
      <c r="K20" s="41"/>
      <c r="L20" s="221">
        <f t="shared" si="1"/>
        <v>0</v>
      </c>
    </row>
    <row r="21" spans="1:12" ht="23.25" customHeight="1">
      <c r="A21" s="254" t="s">
        <v>23</v>
      </c>
      <c r="B21" s="228"/>
      <c r="C21" s="229"/>
      <c r="D21" s="77">
        <f>D22</f>
        <v>556580</v>
      </c>
      <c r="E21" s="77">
        <f>E22</f>
        <v>6598000</v>
      </c>
      <c r="F21" s="103">
        <f t="shared" si="0"/>
        <v>-6041420</v>
      </c>
      <c r="G21" s="230"/>
      <c r="H21" s="231"/>
      <c r="I21" s="232"/>
      <c r="J21" s="35"/>
      <c r="K21" s="35"/>
      <c r="L21" s="221">
        <f t="shared" si="1"/>
        <v>0</v>
      </c>
    </row>
    <row r="22" spans="1:12" ht="23.25" customHeight="1" thickBot="1">
      <c r="A22" s="78"/>
      <c r="B22" s="255" t="s">
        <v>23</v>
      </c>
      <c r="C22" s="234"/>
      <c r="D22" s="77">
        <v>556580</v>
      </c>
      <c r="E22" s="77">
        <v>6598000</v>
      </c>
      <c r="F22" s="219">
        <f t="shared" si="0"/>
        <v>-6041420</v>
      </c>
      <c r="G22" s="108"/>
      <c r="H22" s="235"/>
      <c r="I22" s="236"/>
      <c r="J22" s="41"/>
      <c r="K22" s="41"/>
      <c r="L22" s="223"/>
    </row>
    <row r="23" spans="1:12" ht="23.25" customHeight="1" thickTop="1" thickBot="1">
      <c r="A23" s="250" t="s">
        <v>19</v>
      </c>
      <c r="B23" s="251"/>
      <c r="C23" s="251"/>
      <c r="D23" s="36">
        <f>SUM(D7,D9,D11,D13,D15,D17,D19,D21)</f>
        <v>121541790</v>
      </c>
      <c r="E23" s="36">
        <f>SUM(E7,E9,E11,E13,E15,E17,E19,E21)</f>
        <v>126966190</v>
      </c>
      <c r="F23" s="109">
        <f>SUM(F7,F9,F11,F13,F15,F17,F19,F21,)</f>
        <v>-5424400</v>
      </c>
      <c r="G23" s="252" t="s">
        <v>26</v>
      </c>
      <c r="H23" s="251"/>
      <c r="I23" s="251"/>
      <c r="J23" s="36">
        <f>SUM(J7,J10,J12,J15,J17)</f>
        <v>121541790</v>
      </c>
      <c r="K23" s="36">
        <f>SUM(K7,K10,K12,K15,K17)</f>
        <v>126966190</v>
      </c>
      <c r="L23" s="224">
        <f>SUM(L7,L10,L12,L15)</f>
        <v>-5424400</v>
      </c>
    </row>
    <row r="24" spans="1:12">
      <c r="A24" s="26"/>
      <c r="B24" s="26"/>
      <c r="D24" s="25"/>
      <c r="E24" s="25"/>
      <c r="F24" s="25"/>
      <c r="G24" s="26"/>
      <c r="H24" s="26"/>
      <c r="I24" s="26"/>
      <c r="J24" s="25"/>
      <c r="K24" s="25"/>
      <c r="L24" s="25"/>
    </row>
    <row r="26" spans="1:12">
      <c r="C26"/>
      <c r="J26"/>
      <c r="K26"/>
      <c r="L26"/>
    </row>
    <row r="27" spans="1:12">
      <c r="C27"/>
      <c r="J27"/>
      <c r="K27"/>
      <c r="L27"/>
    </row>
  </sheetData>
  <mergeCells count="47">
    <mergeCell ref="H22:I22"/>
    <mergeCell ref="H13:I13"/>
    <mergeCell ref="H14:I14"/>
    <mergeCell ref="A1:L1"/>
    <mergeCell ref="A2:L2"/>
    <mergeCell ref="A4:F4"/>
    <mergeCell ref="G4:L4"/>
    <mergeCell ref="K5:K6"/>
    <mergeCell ref="G5:I5"/>
    <mergeCell ref="G6:I6"/>
    <mergeCell ref="F5:F6"/>
    <mergeCell ref="L5:L6"/>
    <mergeCell ref="A5:C5"/>
    <mergeCell ref="A6:C6"/>
    <mergeCell ref="E5:E6"/>
    <mergeCell ref="G12:I12"/>
    <mergeCell ref="A23:C23"/>
    <mergeCell ref="G23:I23"/>
    <mergeCell ref="A13:C13"/>
    <mergeCell ref="B14:C14"/>
    <mergeCell ref="H11:I11"/>
    <mergeCell ref="H16:I16"/>
    <mergeCell ref="A21:C21"/>
    <mergeCell ref="B22:C22"/>
    <mergeCell ref="A15:C15"/>
    <mergeCell ref="G15:I15"/>
    <mergeCell ref="G21:I21"/>
    <mergeCell ref="A17:C17"/>
    <mergeCell ref="B18:C18"/>
    <mergeCell ref="G17:I17"/>
    <mergeCell ref="H18:I18"/>
    <mergeCell ref="B12:C12"/>
    <mergeCell ref="J5:J6"/>
    <mergeCell ref="G7:I7"/>
    <mergeCell ref="H8:I8"/>
    <mergeCell ref="A11:C11"/>
    <mergeCell ref="A7:C7"/>
    <mergeCell ref="B8:C8"/>
    <mergeCell ref="H9:I9"/>
    <mergeCell ref="G10:I10"/>
    <mergeCell ref="A9:C9"/>
    <mergeCell ref="B10:C10"/>
    <mergeCell ref="A19:C19"/>
    <mergeCell ref="G19:I19"/>
    <mergeCell ref="B20:C20"/>
    <mergeCell ref="H20:I20"/>
    <mergeCell ref="D5:D6"/>
  </mergeCells>
  <phoneticPr fontId="10" type="noConversion"/>
  <pageMargins left="0.31430599999999997" right="0.31430599999999997" top="0.39305600000000002" bottom="0.59041699999999997" header="0.31430599999999997" footer="0.31430599999999997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42"/>
  <sheetViews>
    <sheetView workbookViewId="0">
      <selection activeCell="C16" sqref="C16"/>
    </sheetView>
  </sheetViews>
  <sheetFormatPr defaultRowHeight="16.5"/>
  <cols>
    <col min="3" max="4" width="16" customWidth="1"/>
    <col min="5" max="5" width="12.75" style="100" customWidth="1"/>
    <col min="6" max="6" width="12.75" style="1" customWidth="1"/>
    <col min="8" max="8" width="8.375" style="1" customWidth="1"/>
    <col min="9" max="9" width="3.625" customWidth="1"/>
    <col min="10" max="10" width="2.875" customWidth="1"/>
    <col min="11" max="11" width="3.625" customWidth="1"/>
    <col min="12" max="12" width="3" customWidth="1"/>
    <col min="13" max="13" width="3.25" customWidth="1"/>
    <col min="14" max="14" width="3.5" customWidth="1"/>
    <col min="15" max="16" width="2.875" customWidth="1"/>
    <col min="17" max="17" width="3.625" customWidth="1"/>
    <col min="18" max="18" width="4.5" customWidth="1"/>
    <col min="19" max="19" width="2.875" customWidth="1"/>
    <col min="20" max="20" width="5.125" customWidth="1"/>
    <col min="21" max="21" width="2.875" customWidth="1"/>
    <col min="22" max="22" width="11" style="1" bestFit="1" customWidth="1"/>
    <col min="23" max="23" width="2.875" customWidth="1"/>
  </cols>
  <sheetData>
    <row r="1" spans="1:23" ht="20.25">
      <c r="A1" s="24" t="s">
        <v>121</v>
      </c>
    </row>
    <row r="2" spans="1:23" ht="17.25" thickBot="1">
      <c r="V2" s="281" t="s">
        <v>58</v>
      </c>
      <c r="W2" s="282"/>
    </row>
    <row r="3" spans="1:23" ht="20.100000000000001" customHeight="1">
      <c r="A3" s="304" t="s">
        <v>63</v>
      </c>
      <c r="B3" s="283"/>
      <c r="C3" s="283"/>
      <c r="D3" s="290" t="s">
        <v>151</v>
      </c>
      <c r="E3" s="286" t="s">
        <v>122</v>
      </c>
      <c r="F3" s="288" t="s">
        <v>17</v>
      </c>
      <c r="G3" s="283" t="s">
        <v>32</v>
      </c>
      <c r="H3" s="283"/>
      <c r="I3" s="283"/>
      <c r="J3" s="283"/>
      <c r="K3" s="283"/>
      <c r="L3" s="283"/>
      <c r="M3" s="283"/>
      <c r="N3" s="283"/>
      <c r="O3" s="283"/>
      <c r="P3" s="283"/>
      <c r="Q3" s="283"/>
      <c r="R3" s="283"/>
      <c r="S3" s="283"/>
      <c r="T3" s="283"/>
      <c r="U3" s="283"/>
      <c r="V3" s="283"/>
      <c r="W3" s="284"/>
    </row>
    <row r="4" spans="1:23" s="26" customFormat="1" ht="20.100000000000001" customHeight="1">
      <c r="A4" s="273" t="s">
        <v>54</v>
      </c>
      <c r="B4" s="266"/>
      <c r="C4" s="266"/>
      <c r="D4" s="291"/>
      <c r="E4" s="287"/>
      <c r="F4" s="289"/>
      <c r="G4" s="266"/>
      <c r="H4" s="266"/>
      <c r="I4" s="266"/>
      <c r="J4" s="266"/>
      <c r="K4" s="266"/>
      <c r="L4" s="266"/>
      <c r="M4" s="266"/>
      <c r="N4" s="266"/>
      <c r="O4" s="266"/>
      <c r="P4" s="266"/>
      <c r="Q4" s="266"/>
      <c r="R4" s="266"/>
      <c r="S4" s="266"/>
      <c r="T4" s="266"/>
      <c r="U4" s="266"/>
      <c r="V4" s="266"/>
      <c r="W4" s="285"/>
    </row>
    <row r="5" spans="1:23" s="26" customFormat="1" ht="20.100000000000001" customHeight="1">
      <c r="A5" s="305" t="s">
        <v>39</v>
      </c>
      <c r="B5" s="306"/>
      <c r="C5" s="307"/>
      <c r="D5" s="166">
        <f>D6</f>
        <v>30276000</v>
      </c>
      <c r="E5" s="166">
        <f>E6</f>
        <v>29900730</v>
      </c>
      <c r="F5" s="110">
        <f>(D5-E5)</f>
        <v>375270</v>
      </c>
      <c r="G5" s="56"/>
      <c r="H5" s="55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5"/>
      <c r="W5" s="89"/>
    </row>
    <row r="6" spans="1:23" s="26" customFormat="1" ht="20.100000000000001" customHeight="1">
      <c r="A6" s="111"/>
      <c r="B6" s="242" t="s">
        <v>59</v>
      </c>
      <c r="C6" s="243"/>
      <c r="D6" s="166">
        <f>SUM(D7:D10)</f>
        <v>30276000</v>
      </c>
      <c r="E6" s="166">
        <f>SUM(E7:E10)</f>
        <v>29900730</v>
      </c>
      <c r="F6" s="110">
        <f>(D6-E6)</f>
        <v>375270</v>
      </c>
      <c r="G6" s="163"/>
      <c r="H6" s="55"/>
      <c r="I6" s="153"/>
      <c r="J6" s="56"/>
      <c r="K6" s="56"/>
      <c r="L6" s="56"/>
      <c r="M6" s="56"/>
      <c r="N6" s="56"/>
      <c r="O6" s="153"/>
      <c r="P6" s="56"/>
      <c r="Q6" s="56"/>
      <c r="R6" s="153"/>
      <c r="S6" s="56"/>
      <c r="T6" s="161"/>
      <c r="U6" s="153"/>
      <c r="V6" s="55"/>
      <c r="W6" s="162"/>
    </row>
    <row r="7" spans="1:23" s="26" customFormat="1" ht="20.100000000000001" customHeight="1">
      <c r="A7" s="112"/>
      <c r="B7" s="155"/>
      <c r="C7" s="301" t="s">
        <v>119</v>
      </c>
      <c r="D7" s="278">
        <f>SUM(V7,V8,V9)</f>
        <v>20556000</v>
      </c>
      <c r="E7" s="292">
        <v>20180730</v>
      </c>
      <c r="F7" s="298">
        <f>(D7-E7)</f>
        <v>375270</v>
      </c>
      <c r="G7" s="160" t="s">
        <v>113</v>
      </c>
      <c r="H7" s="48">
        <v>51290</v>
      </c>
      <c r="I7" s="164" t="s">
        <v>114</v>
      </c>
      <c r="J7" s="49" t="s">
        <v>73</v>
      </c>
      <c r="K7" s="49">
        <v>30</v>
      </c>
      <c r="L7" s="49" t="s">
        <v>37</v>
      </c>
      <c r="M7" s="49" t="s">
        <v>73</v>
      </c>
      <c r="N7" s="49">
        <v>2</v>
      </c>
      <c r="O7" s="164" t="s">
        <v>115</v>
      </c>
      <c r="P7" s="49" t="s">
        <v>73</v>
      </c>
      <c r="Q7" s="49">
        <v>12</v>
      </c>
      <c r="R7" s="164" t="s">
        <v>116</v>
      </c>
      <c r="S7" s="49" t="s">
        <v>73</v>
      </c>
      <c r="T7" s="114">
        <v>0.2</v>
      </c>
      <c r="U7" s="164" t="s">
        <v>117</v>
      </c>
      <c r="V7" s="48">
        <f>H7*K7*N7*Q7*T7</f>
        <v>7385760</v>
      </c>
      <c r="W7" s="165" t="s">
        <v>114</v>
      </c>
    </row>
    <row r="8" spans="1:23" s="26" customFormat="1" ht="20.100000000000001" customHeight="1">
      <c r="A8" s="112"/>
      <c r="B8" s="51"/>
      <c r="C8" s="302"/>
      <c r="D8" s="279"/>
      <c r="E8" s="297"/>
      <c r="F8" s="299"/>
      <c r="G8" s="151" t="s">
        <v>153</v>
      </c>
      <c r="H8" s="58">
        <v>47590</v>
      </c>
      <c r="I8" s="60" t="s">
        <v>74</v>
      </c>
      <c r="J8" s="60" t="s">
        <v>73</v>
      </c>
      <c r="K8" s="60">
        <v>30</v>
      </c>
      <c r="L8" s="60" t="s">
        <v>37</v>
      </c>
      <c r="M8" s="60" t="s">
        <v>73</v>
      </c>
      <c r="N8" s="60">
        <v>2</v>
      </c>
      <c r="O8" s="60" t="s">
        <v>38</v>
      </c>
      <c r="P8" s="60" t="s">
        <v>73</v>
      </c>
      <c r="Q8" s="60">
        <v>12</v>
      </c>
      <c r="R8" s="60" t="s">
        <v>20</v>
      </c>
      <c r="S8" s="60" t="s">
        <v>73</v>
      </c>
      <c r="T8" s="117">
        <v>0.2</v>
      </c>
      <c r="U8" s="60" t="s">
        <v>89</v>
      </c>
      <c r="V8" s="58">
        <f>H8*K8*N8*Q8*T8</f>
        <v>6852960</v>
      </c>
      <c r="W8" s="66" t="s">
        <v>74</v>
      </c>
    </row>
    <row r="9" spans="1:23" s="26" customFormat="1" ht="20.100000000000001" customHeight="1">
      <c r="A9" s="112"/>
      <c r="B9" s="51"/>
      <c r="C9" s="302"/>
      <c r="D9" s="280"/>
      <c r="E9" s="277"/>
      <c r="F9" s="300"/>
      <c r="G9" s="151" t="s">
        <v>118</v>
      </c>
      <c r="H9" s="58">
        <v>43870</v>
      </c>
      <c r="I9" s="60" t="s">
        <v>74</v>
      </c>
      <c r="J9" s="60" t="s">
        <v>73</v>
      </c>
      <c r="K9" s="60">
        <v>30</v>
      </c>
      <c r="L9" s="60" t="s">
        <v>37</v>
      </c>
      <c r="M9" s="60" t="s">
        <v>73</v>
      </c>
      <c r="N9" s="60">
        <v>2</v>
      </c>
      <c r="O9" s="60" t="s">
        <v>38</v>
      </c>
      <c r="P9" s="60" t="s">
        <v>73</v>
      </c>
      <c r="Q9" s="60">
        <v>12</v>
      </c>
      <c r="R9" s="60" t="s">
        <v>20</v>
      </c>
      <c r="S9" s="60" t="s">
        <v>73</v>
      </c>
      <c r="T9" s="117">
        <v>0.2</v>
      </c>
      <c r="U9" s="60" t="s">
        <v>89</v>
      </c>
      <c r="V9" s="58">
        <f>H9*K9*N9*Q9*T9</f>
        <v>6317280</v>
      </c>
      <c r="W9" s="66" t="s">
        <v>74</v>
      </c>
    </row>
    <row r="10" spans="1:23" s="26" customFormat="1" ht="20.100000000000001" customHeight="1">
      <c r="A10" s="112"/>
      <c r="B10" s="51"/>
      <c r="C10" s="303"/>
      <c r="D10" s="188">
        <v>9720000</v>
      </c>
      <c r="E10" s="225">
        <v>9720000</v>
      </c>
      <c r="F10" s="110">
        <f>(D10-E10)</f>
        <v>0</v>
      </c>
      <c r="G10" s="39" t="s">
        <v>71</v>
      </c>
      <c r="H10" s="58">
        <v>4500</v>
      </c>
      <c r="I10" s="60" t="s">
        <v>74</v>
      </c>
      <c r="J10" s="60" t="s">
        <v>73</v>
      </c>
      <c r="K10" s="60">
        <v>30</v>
      </c>
      <c r="L10" s="60" t="s">
        <v>37</v>
      </c>
      <c r="M10" s="60" t="s">
        <v>73</v>
      </c>
      <c r="N10" s="60">
        <v>6</v>
      </c>
      <c r="O10" s="60" t="s">
        <v>38</v>
      </c>
      <c r="P10" s="60" t="s">
        <v>73</v>
      </c>
      <c r="Q10" s="60">
        <v>12</v>
      </c>
      <c r="R10" s="60" t="s">
        <v>20</v>
      </c>
      <c r="S10" s="60"/>
      <c r="T10" s="60"/>
      <c r="U10" s="60" t="s">
        <v>89</v>
      </c>
      <c r="V10" s="58">
        <f>H10*K10*N10*Q10</f>
        <v>9720000</v>
      </c>
      <c r="W10" s="66" t="s">
        <v>74</v>
      </c>
    </row>
    <row r="11" spans="1:23" s="26" customFormat="1" ht="20.100000000000001" customHeight="1">
      <c r="A11" s="115" t="s">
        <v>88</v>
      </c>
      <c r="B11" s="116"/>
      <c r="C11" s="43"/>
      <c r="D11" s="166">
        <f>D12</f>
        <v>2885210</v>
      </c>
      <c r="E11" s="166">
        <v>2885210</v>
      </c>
      <c r="F11" s="110">
        <f t="shared" ref="F11:F18" si="0">(D11-E11)</f>
        <v>0</v>
      </c>
      <c r="G11" s="60"/>
      <c r="H11" s="58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117"/>
      <c r="U11" s="60"/>
      <c r="V11" s="58"/>
      <c r="W11" s="66"/>
    </row>
    <row r="12" spans="1:23" s="26" customFormat="1" ht="30" customHeight="1">
      <c r="A12" s="111"/>
      <c r="B12" s="80" t="s">
        <v>85</v>
      </c>
      <c r="C12" s="43"/>
      <c r="D12" s="166">
        <f>SUM(D13:D14)</f>
        <v>2885210</v>
      </c>
      <c r="E12" s="166">
        <v>2885210</v>
      </c>
      <c r="F12" s="110">
        <f t="shared" si="0"/>
        <v>0</v>
      </c>
      <c r="G12" s="60"/>
      <c r="H12" s="58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117"/>
      <c r="U12" s="60"/>
      <c r="V12" s="58"/>
      <c r="W12" s="66"/>
    </row>
    <row r="13" spans="1:23" s="26" customFormat="1" ht="20.100000000000001" customHeight="1">
      <c r="A13" s="112"/>
      <c r="B13" s="121"/>
      <c r="C13" s="312" t="s">
        <v>43</v>
      </c>
      <c r="D13" s="276">
        <v>2885210</v>
      </c>
      <c r="E13" s="292">
        <v>2885210</v>
      </c>
      <c r="F13" s="293">
        <f>(D13-E13)</f>
        <v>0</v>
      </c>
      <c r="G13" s="150" t="s">
        <v>140</v>
      </c>
      <c r="H13" s="58">
        <v>226260</v>
      </c>
      <c r="I13" s="60" t="s">
        <v>74</v>
      </c>
      <c r="J13" s="60" t="s">
        <v>73</v>
      </c>
      <c r="K13" s="60"/>
      <c r="L13" s="60"/>
      <c r="M13" s="60"/>
      <c r="N13" s="60"/>
      <c r="O13" s="60"/>
      <c r="P13" s="60"/>
      <c r="Q13" s="60">
        <v>12</v>
      </c>
      <c r="R13" s="150" t="s">
        <v>141</v>
      </c>
      <c r="S13" s="60"/>
      <c r="T13" s="117"/>
      <c r="U13" s="150" t="s">
        <v>142</v>
      </c>
      <c r="V13" s="58">
        <f>H13*Q13</f>
        <v>2715120</v>
      </c>
      <c r="W13" s="213" t="s">
        <v>137</v>
      </c>
    </row>
    <row r="14" spans="1:23" s="26" customFormat="1" ht="20.100000000000001" customHeight="1">
      <c r="A14" s="118"/>
      <c r="B14" s="121"/>
      <c r="C14" s="313"/>
      <c r="D14" s="277"/>
      <c r="E14" s="277"/>
      <c r="F14" s="294"/>
      <c r="G14" s="295" t="s">
        <v>149</v>
      </c>
      <c r="H14" s="296"/>
      <c r="I14" s="296"/>
      <c r="J14" s="296"/>
      <c r="K14" s="296"/>
      <c r="L14" s="296"/>
      <c r="M14" s="296"/>
      <c r="N14" s="296"/>
      <c r="O14" s="296"/>
      <c r="P14" s="296"/>
      <c r="Q14" s="296"/>
      <c r="R14" s="296"/>
      <c r="S14" s="296"/>
      <c r="T14" s="296"/>
      <c r="U14" s="296"/>
      <c r="V14" s="296"/>
      <c r="W14" s="213"/>
    </row>
    <row r="15" spans="1:23" s="26" customFormat="1" ht="20.100000000000001" customHeight="1">
      <c r="A15" s="120" t="s">
        <v>86</v>
      </c>
      <c r="B15" s="119"/>
      <c r="C15" s="119"/>
      <c r="D15" s="166">
        <f>D16</f>
        <v>500000</v>
      </c>
      <c r="E15" s="166">
        <v>1000000</v>
      </c>
      <c r="F15" s="110">
        <f t="shared" si="0"/>
        <v>-500000</v>
      </c>
      <c r="G15" s="60"/>
      <c r="H15" s="58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117"/>
      <c r="U15" s="60"/>
      <c r="V15" s="58"/>
      <c r="W15" s="66"/>
    </row>
    <row r="16" spans="1:23" s="26" customFormat="1" ht="19.5" customHeight="1">
      <c r="A16" s="111"/>
      <c r="B16" s="121" t="s">
        <v>83</v>
      </c>
      <c r="C16" s="121"/>
      <c r="D16" s="166">
        <f>D17</f>
        <v>500000</v>
      </c>
      <c r="E16" s="166">
        <v>1000000</v>
      </c>
      <c r="F16" s="110">
        <f t="shared" si="0"/>
        <v>-500000</v>
      </c>
      <c r="G16" s="60"/>
      <c r="H16" s="58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117"/>
      <c r="U16" s="60"/>
      <c r="V16" s="58"/>
      <c r="W16" s="66"/>
    </row>
    <row r="17" spans="1:23" s="26" customFormat="1" ht="20.100000000000001" customHeight="1">
      <c r="A17" s="122"/>
      <c r="B17" s="123"/>
      <c r="C17" s="124" t="s">
        <v>36</v>
      </c>
      <c r="D17" s="166">
        <v>500000</v>
      </c>
      <c r="E17" s="166">
        <v>1000000</v>
      </c>
      <c r="F17" s="110">
        <f t="shared" si="0"/>
        <v>-500000</v>
      </c>
      <c r="G17" s="60" t="s">
        <v>96</v>
      </c>
      <c r="H17" s="58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117"/>
      <c r="U17" s="60" t="s">
        <v>89</v>
      </c>
      <c r="V17" s="58">
        <v>1000000</v>
      </c>
      <c r="W17" s="66" t="s">
        <v>74</v>
      </c>
    </row>
    <row r="18" spans="1:23" s="26" customFormat="1" ht="20.100000000000001" customHeight="1">
      <c r="A18" s="190" t="s">
        <v>92</v>
      </c>
      <c r="B18" s="189"/>
      <c r="C18" s="191"/>
      <c r="D18" s="167">
        <f>D20</f>
        <v>82224000</v>
      </c>
      <c r="E18" s="167">
        <f>E20</f>
        <v>82081280</v>
      </c>
      <c r="F18" s="110">
        <f t="shared" si="0"/>
        <v>142720</v>
      </c>
      <c r="G18" s="151" t="s">
        <v>113</v>
      </c>
      <c r="H18" s="58">
        <v>51290</v>
      </c>
      <c r="I18" s="60" t="s">
        <v>74</v>
      </c>
      <c r="J18" s="60" t="s">
        <v>73</v>
      </c>
      <c r="K18" s="60">
        <v>30</v>
      </c>
      <c r="L18" s="150" t="s">
        <v>102</v>
      </c>
      <c r="M18" s="60" t="s">
        <v>73</v>
      </c>
      <c r="N18" s="60">
        <v>2</v>
      </c>
      <c r="O18" s="60" t="s">
        <v>38</v>
      </c>
      <c r="P18" s="60" t="s">
        <v>73</v>
      </c>
      <c r="Q18" s="60">
        <v>12</v>
      </c>
      <c r="R18" s="60" t="s">
        <v>20</v>
      </c>
      <c r="S18" s="60" t="s">
        <v>73</v>
      </c>
      <c r="T18" s="117">
        <v>0.8</v>
      </c>
      <c r="U18" s="60" t="s">
        <v>89</v>
      </c>
      <c r="V18" s="58">
        <f>H18*K18*N18*Q18*T18</f>
        <v>29543040</v>
      </c>
      <c r="W18" s="66" t="s">
        <v>74</v>
      </c>
    </row>
    <row r="19" spans="1:23" s="26" customFormat="1" ht="20.100000000000001" customHeight="1">
      <c r="A19" s="112"/>
      <c r="B19" s="125" t="s">
        <v>72</v>
      </c>
      <c r="C19" s="107"/>
      <c r="D19" s="167">
        <f>D20</f>
        <v>82224000</v>
      </c>
      <c r="E19" s="167">
        <f>E20</f>
        <v>82081280</v>
      </c>
      <c r="F19" s="110">
        <f t="shared" ref="F19:F34" si="1">(D19-E19)</f>
        <v>142720</v>
      </c>
      <c r="G19" s="151" t="s">
        <v>154</v>
      </c>
      <c r="H19" s="58">
        <v>47590</v>
      </c>
      <c r="I19" s="60" t="s">
        <v>74</v>
      </c>
      <c r="J19" s="60" t="s">
        <v>73</v>
      </c>
      <c r="K19" s="60">
        <v>30</v>
      </c>
      <c r="L19" s="60" t="s">
        <v>37</v>
      </c>
      <c r="M19" s="60" t="s">
        <v>73</v>
      </c>
      <c r="N19" s="60">
        <v>2</v>
      </c>
      <c r="O19" s="60" t="s">
        <v>38</v>
      </c>
      <c r="P19" s="60" t="s">
        <v>73</v>
      </c>
      <c r="Q19" s="60">
        <v>12</v>
      </c>
      <c r="R19" s="60" t="s">
        <v>20</v>
      </c>
      <c r="S19" s="60" t="s">
        <v>73</v>
      </c>
      <c r="T19" s="117">
        <v>0.8</v>
      </c>
      <c r="U19" s="150" t="s">
        <v>117</v>
      </c>
      <c r="V19" s="58">
        <f>H19*K19*N19*Q19*T19</f>
        <v>27411840</v>
      </c>
      <c r="W19" s="66" t="s">
        <v>74</v>
      </c>
    </row>
    <row r="20" spans="1:23" s="26" customFormat="1" ht="20.100000000000001" customHeight="1">
      <c r="A20" s="112"/>
      <c r="B20" s="113"/>
      <c r="C20" s="76" t="s">
        <v>128</v>
      </c>
      <c r="D20" s="167">
        <f>SUM(V18,V19,V20)</f>
        <v>82224000</v>
      </c>
      <c r="E20" s="167">
        <v>82081280</v>
      </c>
      <c r="F20" s="110">
        <f t="shared" si="1"/>
        <v>142720</v>
      </c>
      <c r="G20" s="151" t="s">
        <v>118</v>
      </c>
      <c r="H20" s="58">
        <v>43870</v>
      </c>
      <c r="I20" s="60" t="s">
        <v>74</v>
      </c>
      <c r="J20" s="60" t="s">
        <v>73</v>
      </c>
      <c r="K20" s="60">
        <v>30</v>
      </c>
      <c r="L20" s="60" t="s">
        <v>37</v>
      </c>
      <c r="M20" s="60" t="s">
        <v>73</v>
      </c>
      <c r="N20" s="60">
        <v>2</v>
      </c>
      <c r="O20" s="60" t="s">
        <v>38</v>
      </c>
      <c r="P20" s="60" t="s">
        <v>73</v>
      </c>
      <c r="Q20" s="60">
        <v>12</v>
      </c>
      <c r="R20" s="60" t="s">
        <v>20</v>
      </c>
      <c r="S20" s="60" t="s">
        <v>73</v>
      </c>
      <c r="T20" s="117">
        <v>0.8</v>
      </c>
      <c r="U20" s="150" t="s">
        <v>117</v>
      </c>
      <c r="V20" s="58">
        <f>H20*K20*N20*Q20*T20</f>
        <v>25269120</v>
      </c>
      <c r="W20" s="66" t="s">
        <v>74</v>
      </c>
    </row>
    <row r="21" spans="1:23" s="26" customFormat="1" ht="20.100000000000001" customHeight="1">
      <c r="A21" s="145" t="s">
        <v>126</v>
      </c>
      <c r="B21" s="119"/>
      <c r="C21" s="119"/>
      <c r="D21" s="166">
        <v>3000000</v>
      </c>
      <c r="E21" s="166">
        <v>3000000</v>
      </c>
      <c r="F21" s="110">
        <f t="shared" si="1"/>
        <v>0</v>
      </c>
      <c r="G21" s="60"/>
      <c r="H21" s="58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117"/>
      <c r="U21" s="60"/>
      <c r="V21" s="58"/>
      <c r="W21" s="66"/>
    </row>
    <row r="22" spans="1:23" s="26" customFormat="1" ht="30" customHeight="1">
      <c r="A22" s="111"/>
      <c r="B22" s="146" t="s">
        <v>127</v>
      </c>
      <c r="C22" s="121"/>
      <c r="D22" s="166">
        <v>3000000</v>
      </c>
      <c r="E22" s="166">
        <v>3000000</v>
      </c>
      <c r="F22" s="110">
        <f t="shared" si="1"/>
        <v>0</v>
      </c>
      <c r="G22" s="60"/>
      <c r="H22" s="58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117"/>
      <c r="U22" s="60"/>
      <c r="V22" s="58"/>
      <c r="W22" s="66"/>
    </row>
    <row r="23" spans="1:23" s="26" customFormat="1" ht="20.100000000000001" customHeight="1">
      <c r="A23" s="122"/>
      <c r="B23" s="123"/>
      <c r="C23" s="124" t="s">
        <v>129</v>
      </c>
      <c r="D23" s="166">
        <v>3000000</v>
      </c>
      <c r="E23" s="166">
        <v>3000000</v>
      </c>
      <c r="F23" s="110">
        <f t="shared" si="1"/>
        <v>0</v>
      </c>
      <c r="G23" s="150" t="s">
        <v>101</v>
      </c>
      <c r="H23" s="58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117"/>
      <c r="U23" s="60" t="s">
        <v>89</v>
      </c>
      <c r="V23" s="58">
        <v>3000000</v>
      </c>
      <c r="W23" s="66" t="s">
        <v>74</v>
      </c>
    </row>
    <row r="24" spans="1:23" s="26" customFormat="1" ht="20.100000000000001" customHeight="1">
      <c r="A24" s="308" t="s">
        <v>5</v>
      </c>
      <c r="B24" s="309"/>
      <c r="C24" s="310"/>
      <c r="D24" s="168">
        <f>D25</f>
        <v>2000000</v>
      </c>
      <c r="E24" s="168">
        <v>1500000</v>
      </c>
      <c r="F24" s="110">
        <f t="shared" si="1"/>
        <v>500000</v>
      </c>
      <c r="G24" s="62"/>
      <c r="H24" s="126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126"/>
      <c r="W24" s="127"/>
    </row>
    <row r="25" spans="1:23" s="26" customFormat="1" ht="20.100000000000001" customHeight="1">
      <c r="A25" s="128"/>
      <c r="B25" s="311" t="s">
        <v>6</v>
      </c>
      <c r="C25" s="310"/>
      <c r="D25" s="168">
        <f>D26</f>
        <v>2000000</v>
      </c>
      <c r="E25" s="168">
        <v>1500000</v>
      </c>
      <c r="F25" s="110">
        <f t="shared" si="1"/>
        <v>500000</v>
      </c>
      <c r="G25" s="62" t="s">
        <v>25</v>
      </c>
      <c r="H25" s="126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126"/>
      <c r="W25" s="127"/>
    </row>
    <row r="26" spans="1:23" s="26" customFormat="1" ht="20.100000000000001" customHeight="1">
      <c r="A26" s="128"/>
      <c r="B26" s="129"/>
      <c r="C26" s="130" t="s">
        <v>80</v>
      </c>
      <c r="D26" s="168">
        <f>V26</f>
        <v>2000000</v>
      </c>
      <c r="E26" s="168">
        <v>1500000</v>
      </c>
      <c r="F26" s="110">
        <f t="shared" si="1"/>
        <v>500000</v>
      </c>
      <c r="G26" s="62" t="s">
        <v>98</v>
      </c>
      <c r="H26" s="126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 t="s">
        <v>89</v>
      </c>
      <c r="V26" s="126">
        <v>2000000</v>
      </c>
      <c r="W26" s="127" t="s">
        <v>74</v>
      </c>
    </row>
    <row r="27" spans="1:23" s="26" customFormat="1" ht="20.100000000000001" customHeight="1">
      <c r="A27" s="131" t="s">
        <v>81</v>
      </c>
      <c r="B27" s="49"/>
      <c r="C27" s="132"/>
      <c r="D27" s="166">
        <f>D28</f>
        <v>100000</v>
      </c>
      <c r="E27" s="166">
        <v>970</v>
      </c>
      <c r="F27" s="110">
        <f t="shared" si="1"/>
        <v>99030</v>
      </c>
      <c r="G27" s="56"/>
      <c r="H27" s="55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5"/>
      <c r="W27" s="89"/>
    </row>
    <row r="28" spans="1:23" s="26" customFormat="1" ht="20.100000000000001" customHeight="1">
      <c r="A28" s="133"/>
      <c r="B28" s="88" t="s">
        <v>99</v>
      </c>
      <c r="C28" s="132"/>
      <c r="D28" s="166">
        <v>100000</v>
      </c>
      <c r="E28" s="166">
        <v>970</v>
      </c>
      <c r="F28" s="110">
        <f t="shared" si="1"/>
        <v>99030</v>
      </c>
      <c r="G28" s="56"/>
      <c r="H28" s="55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5"/>
      <c r="W28" s="89"/>
    </row>
    <row r="29" spans="1:23" s="26" customFormat="1" ht="20.100000000000001" customHeight="1">
      <c r="A29" s="133"/>
      <c r="B29" s="134"/>
      <c r="C29" s="135" t="s">
        <v>42</v>
      </c>
      <c r="D29" s="166">
        <v>100000</v>
      </c>
      <c r="E29" s="166">
        <v>970</v>
      </c>
      <c r="F29" s="110">
        <f t="shared" si="1"/>
        <v>99030</v>
      </c>
      <c r="G29" s="56" t="s">
        <v>91</v>
      </c>
      <c r="H29" s="55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 t="s">
        <v>89</v>
      </c>
      <c r="V29" s="55">
        <v>100000</v>
      </c>
      <c r="W29" s="89" t="s">
        <v>74</v>
      </c>
    </row>
    <row r="30" spans="1:23" s="26" customFormat="1" ht="20.100000000000001" customHeight="1">
      <c r="A30" s="244" t="s">
        <v>76</v>
      </c>
      <c r="B30" s="230"/>
      <c r="C30" s="243"/>
      <c r="D30" s="166">
        <f>D31</f>
        <v>556580</v>
      </c>
      <c r="E30" s="166">
        <v>6598000</v>
      </c>
      <c r="F30" s="110">
        <f t="shared" si="1"/>
        <v>-6041420</v>
      </c>
      <c r="G30" s="56"/>
      <c r="H30" s="55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5"/>
      <c r="W30" s="89"/>
    </row>
    <row r="31" spans="1:23" s="26" customFormat="1" ht="20.100000000000001" customHeight="1">
      <c r="A31" s="112"/>
      <c r="B31" s="242" t="s">
        <v>3</v>
      </c>
      <c r="C31" s="243"/>
      <c r="D31" s="166">
        <f>SUM(D32:D33)</f>
        <v>556580</v>
      </c>
      <c r="E31" s="166">
        <v>6598000</v>
      </c>
      <c r="F31" s="110">
        <f t="shared" si="1"/>
        <v>-6041420</v>
      </c>
      <c r="G31" s="56"/>
      <c r="H31" s="55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5"/>
      <c r="W31" s="89"/>
    </row>
    <row r="32" spans="1:23" s="26" customFormat="1" ht="28.5" customHeight="1">
      <c r="A32" s="112"/>
      <c r="B32" s="136"/>
      <c r="C32" s="137" t="s">
        <v>44</v>
      </c>
      <c r="D32" s="166">
        <v>2000</v>
      </c>
      <c r="E32" s="166">
        <v>2000</v>
      </c>
      <c r="F32" s="110">
        <f t="shared" si="1"/>
        <v>0</v>
      </c>
      <c r="G32" s="56" t="s">
        <v>29</v>
      </c>
      <c r="H32" s="55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138" t="s">
        <v>89</v>
      </c>
      <c r="V32" s="55">
        <v>2000</v>
      </c>
      <c r="W32" s="89" t="s">
        <v>74</v>
      </c>
    </row>
    <row r="33" spans="1:23" s="26" customFormat="1" ht="30" customHeight="1" thickBot="1">
      <c r="A33" s="112"/>
      <c r="B33" s="113"/>
      <c r="C33" s="139" t="s">
        <v>50</v>
      </c>
      <c r="D33" s="170">
        <f>V33</f>
        <v>554580</v>
      </c>
      <c r="E33" s="170">
        <v>6596000</v>
      </c>
      <c r="F33" s="110">
        <f t="shared" si="1"/>
        <v>-6041420</v>
      </c>
      <c r="G33" s="153" t="s">
        <v>156</v>
      </c>
      <c r="H33" s="55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138" t="s">
        <v>89</v>
      </c>
      <c r="V33" s="55">
        <v>554580</v>
      </c>
      <c r="W33" s="89" t="s">
        <v>74</v>
      </c>
    </row>
    <row r="34" spans="1:23" ht="34.5" customHeight="1" thickTop="1" thickBot="1">
      <c r="A34" s="250" t="s">
        <v>19</v>
      </c>
      <c r="B34" s="251"/>
      <c r="C34" s="251"/>
      <c r="D34" s="169">
        <f>SUM(D5,D11,D15,D18,D21,D24,D27,D30)</f>
        <v>121541790</v>
      </c>
      <c r="E34" s="169">
        <f>SUM(E5,E11,E15,E18,E21,E24,E27,E30,)</f>
        <v>126966190</v>
      </c>
      <c r="F34" s="214">
        <f t="shared" si="1"/>
        <v>-5424400</v>
      </c>
      <c r="G34" s="27"/>
      <c r="H34" s="28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8"/>
      <c r="W34" s="29"/>
    </row>
    <row r="35" spans="1:23">
      <c r="E35" s="102"/>
      <c r="F35" s="14"/>
      <c r="G35" s="13"/>
      <c r="H35" s="14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4"/>
      <c r="W35" s="13"/>
    </row>
    <row r="36" spans="1:23">
      <c r="E36" s="102"/>
      <c r="F36" s="14"/>
      <c r="G36" s="13"/>
      <c r="H36" s="14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4"/>
      <c r="W36" s="13"/>
    </row>
    <row r="40" spans="1:23">
      <c r="A40" s="202"/>
      <c r="B40" s="203"/>
      <c r="C40" s="203"/>
      <c r="D40" s="204"/>
      <c r="E40" s="204"/>
      <c r="F40" s="52"/>
      <c r="G40" s="53"/>
      <c r="H40" s="52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205"/>
      <c r="U40" s="53"/>
      <c r="V40" s="52"/>
      <c r="W40" s="53"/>
    </row>
    <row r="41" spans="1:23">
      <c r="A41" s="53"/>
      <c r="B41" s="202"/>
      <c r="C41" s="203"/>
      <c r="D41" s="204"/>
      <c r="E41" s="204"/>
      <c r="F41" s="52"/>
      <c r="G41" s="53"/>
      <c r="H41" s="52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205"/>
      <c r="U41" s="53"/>
      <c r="V41" s="52"/>
      <c r="W41" s="53"/>
    </row>
    <row r="42" spans="1:23">
      <c r="A42" s="53"/>
      <c r="B42" s="53"/>
      <c r="C42" s="206"/>
      <c r="D42" s="204"/>
      <c r="E42" s="204"/>
      <c r="F42" s="52"/>
      <c r="G42" s="207"/>
      <c r="H42" s="52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205"/>
      <c r="U42" s="53"/>
      <c r="V42" s="52"/>
      <c r="W42" s="53"/>
    </row>
  </sheetData>
  <mergeCells count="23">
    <mergeCell ref="C7:C10"/>
    <mergeCell ref="A34:C34"/>
    <mergeCell ref="A3:C3"/>
    <mergeCell ref="A4:C4"/>
    <mergeCell ref="B31:C31"/>
    <mergeCell ref="A30:C30"/>
    <mergeCell ref="B6:C6"/>
    <mergeCell ref="A5:C5"/>
    <mergeCell ref="A24:C24"/>
    <mergeCell ref="B25:C25"/>
    <mergeCell ref="C13:C14"/>
    <mergeCell ref="D13:D14"/>
    <mergeCell ref="D7:D9"/>
    <mergeCell ref="V2:W2"/>
    <mergeCell ref="G3:W4"/>
    <mergeCell ref="E3:E4"/>
    <mergeCell ref="F3:F4"/>
    <mergeCell ref="D3:D4"/>
    <mergeCell ref="E13:E14"/>
    <mergeCell ref="F13:F14"/>
    <mergeCell ref="G14:V14"/>
    <mergeCell ref="E7:E9"/>
    <mergeCell ref="F7:F9"/>
  </mergeCells>
  <phoneticPr fontId="10" type="noConversion"/>
  <pageMargins left="0.90541700000000003" right="0.70805600000000002" top="0" bottom="0" header="0.31430599999999997" footer="0.31430599999999997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K53"/>
  <sheetViews>
    <sheetView tabSelected="1" topLeftCell="A13" workbookViewId="0">
      <selection activeCell="O23" sqref="O23"/>
    </sheetView>
  </sheetViews>
  <sheetFormatPr defaultRowHeight="16.5"/>
  <cols>
    <col min="3" max="3" width="15" customWidth="1"/>
    <col min="4" max="4" width="14.625" style="93" customWidth="1"/>
    <col min="5" max="5" width="13.125" style="2" customWidth="1"/>
    <col min="6" max="6" width="13.125" style="1" customWidth="1"/>
    <col min="7" max="7" width="14.375" customWidth="1"/>
    <col min="8" max="8" width="10.75" style="1" customWidth="1"/>
    <col min="9" max="10" width="2.875" customWidth="1"/>
    <col min="11" max="11" width="6.5" style="68" customWidth="1"/>
    <col min="12" max="12" width="3" customWidth="1"/>
    <col min="13" max="13" width="2.875" customWidth="1"/>
    <col min="14" max="14" width="4.125" customWidth="1"/>
    <col min="15" max="15" width="4.625" customWidth="1"/>
    <col min="16" max="16" width="2.875" customWidth="1"/>
    <col min="17" max="17" width="12.125" style="1" bestFit="1" customWidth="1"/>
    <col min="18" max="18" width="2.875" customWidth="1"/>
    <col min="20" max="20" width="11.875" bestFit="1" customWidth="1"/>
  </cols>
  <sheetData>
    <row r="1" spans="1:63" ht="20.25">
      <c r="A1" s="24" t="s">
        <v>125</v>
      </c>
    </row>
    <row r="2" spans="1:63" ht="17.25" thickBot="1">
      <c r="Q2" s="281" t="s">
        <v>58</v>
      </c>
      <c r="R2" s="282"/>
    </row>
    <row r="3" spans="1:63" ht="20.100000000000001" customHeight="1">
      <c r="A3" s="260" t="s">
        <v>63</v>
      </c>
      <c r="B3" s="338"/>
      <c r="C3" s="339"/>
      <c r="D3" s="290" t="s">
        <v>151</v>
      </c>
      <c r="E3" s="290" t="s">
        <v>122</v>
      </c>
      <c r="F3" s="288" t="s">
        <v>17</v>
      </c>
      <c r="G3" s="331" t="s">
        <v>32</v>
      </c>
      <c r="H3" s="332"/>
      <c r="I3" s="332"/>
      <c r="J3" s="332"/>
      <c r="K3" s="332"/>
      <c r="L3" s="332"/>
      <c r="M3" s="332"/>
      <c r="N3" s="332"/>
      <c r="O3" s="332"/>
      <c r="P3" s="332"/>
      <c r="Q3" s="332"/>
      <c r="R3" s="333"/>
    </row>
    <row r="4" spans="1:63" ht="21" customHeight="1">
      <c r="A4" s="340" t="s">
        <v>54</v>
      </c>
      <c r="B4" s="341"/>
      <c r="C4" s="342"/>
      <c r="D4" s="291"/>
      <c r="E4" s="291"/>
      <c r="F4" s="337"/>
      <c r="G4" s="334"/>
      <c r="H4" s="335"/>
      <c r="I4" s="335"/>
      <c r="J4" s="335"/>
      <c r="K4" s="335"/>
      <c r="L4" s="335"/>
      <c r="M4" s="335"/>
      <c r="N4" s="335"/>
      <c r="O4" s="335"/>
      <c r="P4" s="335"/>
      <c r="Q4" s="335"/>
      <c r="R4" s="336"/>
    </row>
    <row r="5" spans="1:63" ht="21" customHeight="1">
      <c r="A5" s="317" t="s">
        <v>94</v>
      </c>
      <c r="B5" s="231"/>
      <c r="C5" s="232"/>
      <c r="D5" s="97">
        <f>SUM(D6,D24)</f>
        <v>94156790</v>
      </c>
      <c r="E5" s="97">
        <f>SUM(E6,E24)</f>
        <v>100119150</v>
      </c>
      <c r="F5" s="32">
        <f>(D5-E5)</f>
        <v>-5962360</v>
      </c>
      <c r="G5" s="5"/>
      <c r="H5" s="6"/>
      <c r="I5" s="5"/>
      <c r="J5" s="5"/>
      <c r="K5" s="69"/>
      <c r="L5" s="5"/>
      <c r="M5" s="5"/>
      <c r="N5" s="5"/>
      <c r="O5" s="5"/>
      <c r="P5" s="5"/>
      <c r="Q5" s="6"/>
      <c r="R5" s="15"/>
    </row>
    <row r="6" spans="1:63" ht="21" customHeight="1">
      <c r="A6" s="16"/>
      <c r="B6" s="318" t="s">
        <v>95</v>
      </c>
      <c r="C6" s="232"/>
      <c r="D6" s="37">
        <f>SUM(D7:D23)</f>
        <v>86956790</v>
      </c>
      <c r="E6" s="37">
        <v>93519150</v>
      </c>
      <c r="F6" s="32">
        <f>(D6-E6)</f>
        <v>-6562360</v>
      </c>
      <c r="G6" s="5"/>
      <c r="H6" s="6"/>
      <c r="I6" s="5"/>
      <c r="J6" s="5"/>
      <c r="K6" s="69"/>
      <c r="L6" s="5"/>
      <c r="M6" s="5"/>
      <c r="N6" s="5"/>
      <c r="O6" s="5"/>
      <c r="P6" s="5"/>
      <c r="Q6" s="6"/>
      <c r="R6" s="15"/>
    </row>
    <row r="7" spans="1:63" s="90" customFormat="1" ht="18.95" customHeight="1">
      <c r="A7" s="91"/>
      <c r="B7" s="92"/>
      <c r="C7" s="343" t="s">
        <v>136</v>
      </c>
      <c r="D7" s="346">
        <f>SUM(Q11,Q14)</f>
        <v>70800000</v>
      </c>
      <c r="E7" s="346">
        <v>84300000</v>
      </c>
      <c r="F7" s="349">
        <f>(D7-E7)</f>
        <v>-13500000</v>
      </c>
      <c r="G7" s="63" t="s">
        <v>8</v>
      </c>
      <c r="H7" s="48">
        <v>1400000</v>
      </c>
      <c r="I7" s="49" t="s">
        <v>74</v>
      </c>
      <c r="J7" s="49" t="s">
        <v>73</v>
      </c>
      <c r="K7" s="70">
        <v>1</v>
      </c>
      <c r="L7" s="49" t="s">
        <v>38</v>
      </c>
      <c r="M7" s="49" t="s">
        <v>73</v>
      </c>
      <c r="N7" s="49">
        <v>12</v>
      </c>
      <c r="O7" s="49" t="s">
        <v>20</v>
      </c>
      <c r="P7" s="49" t="s">
        <v>89</v>
      </c>
      <c r="Q7" s="48">
        <f t="shared" ref="Q7:Q16" si="0">H7*K7*N7</f>
        <v>16800000</v>
      </c>
      <c r="R7" s="50" t="s">
        <v>74</v>
      </c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</row>
    <row r="8" spans="1:63" s="90" customFormat="1" ht="18.95" customHeight="1">
      <c r="A8" s="91"/>
      <c r="B8" s="92"/>
      <c r="C8" s="344"/>
      <c r="D8" s="347"/>
      <c r="E8" s="347"/>
      <c r="F8" s="299"/>
      <c r="G8" s="51" t="s">
        <v>31</v>
      </c>
      <c r="H8" s="52">
        <v>1500000</v>
      </c>
      <c r="I8" s="53" t="s">
        <v>74</v>
      </c>
      <c r="J8" s="53" t="s">
        <v>73</v>
      </c>
      <c r="K8" s="71">
        <v>1</v>
      </c>
      <c r="L8" s="53" t="s">
        <v>38</v>
      </c>
      <c r="M8" s="53" t="s">
        <v>73</v>
      </c>
      <c r="N8" s="53">
        <v>12</v>
      </c>
      <c r="O8" s="53" t="s">
        <v>20</v>
      </c>
      <c r="P8" s="53" t="s">
        <v>89</v>
      </c>
      <c r="Q8" s="52">
        <f t="shared" si="0"/>
        <v>18000000</v>
      </c>
      <c r="R8" s="54" t="s">
        <v>74</v>
      </c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</row>
    <row r="9" spans="1:63" s="90" customFormat="1" ht="18.95" customHeight="1">
      <c r="A9" s="91"/>
      <c r="B9" s="92"/>
      <c r="C9" s="344"/>
      <c r="D9" s="347"/>
      <c r="E9" s="347"/>
      <c r="F9" s="299"/>
      <c r="G9" s="51" t="s">
        <v>41</v>
      </c>
      <c r="H9" s="52">
        <v>1400000</v>
      </c>
      <c r="I9" s="53" t="s">
        <v>74</v>
      </c>
      <c r="J9" s="53" t="s">
        <v>73</v>
      </c>
      <c r="K9" s="71">
        <v>1</v>
      </c>
      <c r="L9" s="57" t="s">
        <v>38</v>
      </c>
      <c r="M9" s="53" t="s">
        <v>73</v>
      </c>
      <c r="N9" s="53">
        <v>12</v>
      </c>
      <c r="O9" s="57" t="s">
        <v>20</v>
      </c>
      <c r="P9" s="52" t="s">
        <v>89</v>
      </c>
      <c r="Q9" s="52">
        <f t="shared" si="0"/>
        <v>16800000</v>
      </c>
      <c r="R9" s="54" t="s">
        <v>74</v>
      </c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</row>
    <row r="10" spans="1:63" s="90" customFormat="1" ht="18.95" customHeight="1">
      <c r="A10" s="91"/>
      <c r="B10" s="92"/>
      <c r="C10" s="344"/>
      <c r="D10" s="347"/>
      <c r="E10" s="347"/>
      <c r="F10" s="299"/>
      <c r="G10" s="51" t="s">
        <v>41</v>
      </c>
      <c r="H10" s="52">
        <v>1600000</v>
      </c>
      <c r="I10" s="53" t="s">
        <v>74</v>
      </c>
      <c r="J10" s="53" t="s">
        <v>73</v>
      </c>
      <c r="K10" s="71">
        <v>1</v>
      </c>
      <c r="L10" s="57" t="s">
        <v>38</v>
      </c>
      <c r="M10" s="53" t="s">
        <v>73</v>
      </c>
      <c r="N10" s="53">
        <v>12</v>
      </c>
      <c r="O10" s="57" t="s">
        <v>20</v>
      </c>
      <c r="P10" s="52" t="s">
        <v>89</v>
      </c>
      <c r="Q10" s="52">
        <f t="shared" si="0"/>
        <v>19200000</v>
      </c>
      <c r="R10" s="54" t="s">
        <v>74</v>
      </c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</row>
    <row r="11" spans="1:63" s="90" customFormat="1" ht="18.95" customHeight="1">
      <c r="A11" s="91"/>
      <c r="B11" s="92"/>
      <c r="C11" s="344"/>
      <c r="D11" s="347"/>
      <c r="E11" s="347"/>
      <c r="F11" s="299"/>
      <c r="G11" s="152"/>
      <c r="H11" s="52"/>
      <c r="I11" s="53"/>
      <c r="J11" s="53"/>
      <c r="K11" s="71"/>
      <c r="L11" s="57"/>
      <c r="M11" s="53"/>
      <c r="N11" s="53"/>
      <c r="O11" s="57" t="s">
        <v>124</v>
      </c>
      <c r="P11" s="192" t="s">
        <v>123</v>
      </c>
      <c r="Q11" s="52">
        <f>SUM(Q7:Q10)</f>
        <v>70800000</v>
      </c>
      <c r="R11" s="54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</row>
    <row r="12" spans="1:63" s="90" customFormat="1" ht="18.95" customHeight="1">
      <c r="A12" s="91"/>
      <c r="B12" s="92"/>
      <c r="C12" s="344"/>
      <c r="D12" s="347"/>
      <c r="E12" s="347"/>
      <c r="F12" s="299"/>
      <c r="G12" s="152"/>
      <c r="H12" s="52"/>
      <c r="I12" s="57"/>
      <c r="J12" s="53"/>
      <c r="K12" s="71"/>
      <c r="L12" s="57"/>
      <c r="M12" s="53"/>
      <c r="N12" s="57"/>
      <c r="O12" s="57"/>
      <c r="P12" s="192"/>
      <c r="Q12" s="52"/>
      <c r="R12" s="54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</row>
    <row r="13" spans="1:63" s="90" customFormat="1" ht="18.95" customHeight="1">
      <c r="A13" s="91"/>
      <c r="B13" s="92"/>
      <c r="C13" s="344"/>
      <c r="D13" s="347"/>
      <c r="E13" s="347"/>
      <c r="F13" s="299"/>
      <c r="G13" s="152"/>
      <c r="H13" s="52"/>
      <c r="I13" s="57"/>
      <c r="J13" s="53"/>
      <c r="K13" s="71"/>
      <c r="L13" s="57"/>
      <c r="M13" s="53"/>
      <c r="N13" s="57"/>
      <c r="O13" s="57"/>
      <c r="P13" s="192"/>
      <c r="Q13" s="52"/>
      <c r="R13" s="54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</row>
    <row r="14" spans="1:63" s="90" customFormat="1" ht="18.95" customHeight="1">
      <c r="A14" s="91"/>
      <c r="B14" s="92"/>
      <c r="C14" s="345"/>
      <c r="D14" s="348"/>
      <c r="E14" s="348"/>
      <c r="F14" s="300"/>
      <c r="H14" s="52"/>
      <c r="I14" s="53"/>
      <c r="J14" s="53"/>
      <c r="K14" s="71"/>
      <c r="L14" s="57"/>
      <c r="M14" s="53"/>
      <c r="N14" s="53"/>
      <c r="O14" s="57"/>
      <c r="P14" s="192"/>
      <c r="Q14" s="52"/>
      <c r="R14" s="54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</row>
    <row r="15" spans="1:63" ht="19.5" customHeight="1">
      <c r="A15" s="17"/>
      <c r="B15" s="21"/>
      <c r="C15" s="83" t="s">
        <v>7</v>
      </c>
      <c r="D15" s="94">
        <f>Q15</f>
        <v>2400000</v>
      </c>
      <c r="E15" s="94">
        <v>400000</v>
      </c>
      <c r="F15" s="38">
        <f>(D15-E15)</f>
        <v>2000000</v>
      </c>
      <c r="G15" s="88" t="s">
        <v>2</v>
      </c>
      <c r="H15" s="55">
        <v>200000</v>
      </c>
      <c r="I15" s="56" t="s">
        <v>74</v>
      </c>
      <c r="J15" s="56" t="s">
        <v>73</v>
      </c>
      <c r="K15" s="69">
        <v>1</v>
      </c>
      <c r="L15" s="56" t="s">
        <v>38</v>
      </c>
      <c r="M15" s="56" t="s">
        <v>73</v>
      </c>
      <c r="N15" s="56">
        <v>12</v>
      </c>
      <c r="O15" s="56" t="s">
        <v>20</v>
      </c>
      <c r="P15" s="56" t="s">
        <v>89</v>
      </c>
      <c r="Q15" s="55">
        <f t="shared" si="0"/>
        <v>2400000</v>
      </c>
      <c r="R15" s="89" t="s">
        <v>74</v>
      </c>
    </row>
    <row r="16" spans="1:63" ht="19.5" customHeight="1">
      <c r="A16" s="17"/>
      <c r="B16" s="21"/>
      <c r="C16" s="83" t="s">
        <v>61</v>
      </c>
      <c r="D16" s="94">
        <v>400000</v>
      </c>
      <c r="E16" s="94">
        <v>400000</v>
      </c>
      <c r="F16" s="38">
        <f>(D16-E16)</f>
        <v>0</v>
      </c>
      <c r="G16" s="59" t="s">
        <v>35</v>
      </c>
      <c r="H16" s="58">
        <v>50000</v>
      </c>
      <c r="I16" s="60" t="s">
        <v>74</v>
      </c>
      <c r="J16" s="53" t="s">
        <v>73</v>
      </c>
      <c r="K16" s="72">
        <v>4</v>
      </c>
      <c r="L16" s="60" t="s">
        <v>38</v>
      </c>
      <c r="M16" s="53" t="s">
        <v>73</v>
      </c>
      <c r="N16" s="60">
        <v>2</v>
      </c>
      <c r="O16" s="60" t="s">
        <v>20</v>
      </c>
      <c r="P16" s="60" t="s">
        <v>89</v>
      </c>
      <c r="Q16" s="58">
        <f t="shared" si="0"/>
        <v>400000</v>
      </c>
      <c r="R16" s="54" t="s">
        <v>74</v>
      </c>
    </row>
    <row r="17" spans="1:18" ht="19.5" customHeight="1">
      <c r="A17" s="17"/>
      <c r="B17" s="21"/>
      <c r="C17" s="30" t="s">
        <v>82</v>
      </c>
      <c r="D17" s="95">
        <f>Q17</f>
        <v>5900000</v>
      </c>
      <c r="E17" s="95">
        <v>0</v>
      </c>
      <c r="F17" s="38">
        <f>(D17-E17)</f>
        <v>5900000</v>
      </c>
      <c r="G17" s="61" t="s">
        <v>4</v>
      </c>
      <c r="H17" s="55">
        <f>Q11</f>
        <v>70800000</v>
      </c>
      <c r="I17" s="62" t="s">
        <v>74</v>
      </c>
      <c r="J17" s="62" t="s">
        <v>73</v>
      </c>
      <c r="K17" s="328">
        <v>8.3333333333333329E-2</v>
      </c>
      <c r="L17" s="328"/>
      <c r="M17" s="67"/>
      <c r="N17" s="67"/>
      <c r="O17" s="56"/>
      <c r="P17" s="62" t="s">
        <v>89</v>
      </c>
      <c r="Q17" s="55">
        <f>ROUND(H17*K17,-1)</f>
        <v>5900000</v>
      </c>
      <c r="R17" s="50" t="s">
        <v>74</v>
      </c>
    </row>
    <row r="18" spans="1:18" ht="18.95" customHeight="1">
      <c r="A18" s="17"/>
      <c r="B18" s="31"/>
      <c r="C18" s="319" t="s">
        <v>57</v>
      </c>
      <c r="D18" s="322">
        <f>SUM(Q18:Q23)</f>
        <v>7456790</v>
      </c>
      <c r="E18" s="322">
        <v>8419150</v>
      </c>
      <c r="F18" s="325">
        <f>(D18-E18)</f>
        <v>-962360</v>
      </c>
      <c r="G18" s="63" t="s">
        <v>70</v>
      </c>
      <c r="H18" s="48">
        <f>Q11</f>
        <v>70800000</v>
      </c>
      <c r="I18" s="64" t="s">
        <v>74</v>
      </c>
      <c r="J18" s="64" t="s">
        <v>73</v>
      </c>
      <c r="K18" s="73">
        <v>2.9449999999999998</v>
      </c>
      <c r="L18" s="49" t="s">
        <v>75</v>
      </c>
      <c r="M18" s="49"/>
      <c r="N18" s="49"/>
      <c r="O18" s="49"/>
      <c r="P18" s="64" t="s">
        <v>89</v>
      </c>
      <c r="Q18" s="48">
        <f>ROUND(H18*K18%,-1)</f>
        <v>2085060</v>
      </c>
      <c r="R18" s="50" t="s">
        <v>74</v>
      </c>
    </row>
    <row r="19" spans="1:18" ht="18.95" customHeight="1">
      <c r="A19" s="17"/>
      <c r="B19" s="31"/>
      <c r="C19" s="320"/>
      <c r="D19" s="323"/>
      <c r="E19" s="323"/>
      <c r="F19" s="326"/>
      <c r="G19" s="51" t="s">
        <v>9</v>
      </c>
      <c r="H19" s="140">
        <f>Q18</f>
        <v>2085060</v>
      </c>
      <c r="I19" s="57" t="s">
        <v>74</v>
      </c>
      <c r="J19" s="57" t="s">
        <v>73</v>
      </c>
      <c r="K19" s="74">
        <v>6.55</v>
      </c>
      <c r="L19" s="53" t="s">
        <v>75</v>
      </c>
      <c r="M19" s="53"/>
      <c r="N19" s="53"/>
      <c r="O19" s="53"/>
      <c r="P19" s="57" t="s">
        <v>89</v>
      </c>
      <c r="Q19" s="52">
        <f>ROUND(H19*K19%,-1)</f>
        <v>136570</v>
      </c>
      <c r="R19" s="54" t="s">
        <v>74</v>
      </c>
    </row>
    <row r="20" spans="1:18" ht="18.95" customHeight="1">
      <c r="A20" s="17"/>
      <c r="B20" s="31"/>
      <c r="C20" s="320"/>
      <c r="D20" s="323"/>
      <c r="E20" s="323"/>
      <c r="F20" s="326"/>
      <c r="G20" s="51" t="s">
        <v>11</v>
      </c>
      <c r="H20" s="140">
        <f>Q11</f>
        <v>70800000</v>
      </c>
      <c r="I20" s="57" t="s">
        <v>74</v>
      </c>
      <c r="J20" s="57" t="s">
        <v>73</v>
      </c>
      <c r="K20" s="74">
        <v>4.5</v>
      </c>
      <c r="L20" s="53" t="s">
        <v>75</v>
      </c>
      <c r="M20" s="53"/>
      <c r="N20" s="53"/>
      <c r="O20" s="53"/>
      <c r="P20" s="57" t="s">
        <v>89</v>
      </c>
      <c r="Q20" s="52">
        <f>ROUND(H20*K20%,-1)</f>
        <v>3186000</v>
      </c>
      <c r="R20" s="54" t="s">
        <v>74</v>
      </c>
    </row>
    <row r="21" spans="1:18" ht="18.95" customHeight="1">
      <c r="A21" s="17"/>
      <c r="B21" s="31"/>
      <c r="C21" s="320"/>
      <c r="D21" s="323"/>
      <c r="E21" s="323"/>
      <c r="F21" s="326"/>
      <c r="G21" s="51" t="s">
        <v>84</v>
      </c>
      <c r="H21" s="140">
        <f>D7</f>
        <v>70800000</v>
      </c>
      <c r="I21" s="57" t="s">
        <v>74</v>
      </c>
      <c r="J21" s="57" t="s">
        <v>73</v>
      </c>
      <c r="K21" s="74">
        <v>0.8</v>
      </c>
      <c r="L21" s="53" t="s">
        <v>75</v>
      </c>
      <c r="M21" s="53"/>
      <c r="N21" s="53"/>
      <c r="O21" s="53"/>
      <c r="P21" s="57" t="s">
        <v>89</v>
      </c>
      <c r="Q21" s="52">
        <f>ROUND(H21*K21%,-1)</f>
        <v>566400</v>
      </c>
      <c r="R21" s="54" t="s">
        <v>74</v>
      </c>
    </row>
    <row r="22" spans="1:18" ht="18.95" customHeight="1">
      <c r="A22" s="17"/>
      <c r="B22" s="31"/>
      <c r="C22" s="320"/>
      <c r="D22" s="323"/>
      <c r="E22" s="323"/>
      <c r="F22" s="326"/>
      <c r="G22" s="59" t="s">
        <v>77</v>
      </c>
      <c r="H22" s="58">
        <f>D7</f>
        <v>70800000</v>
      </c>
      <c r="I22" s="65" t="s">
        <v>74</v>
      </c>
      <c r="J22" s="65" t="s">
        <v>73</v>
      </c>
      <c r="K22" s="75">
        <v>0.72</v>
      </c>
      <c r="L22" s="60" t="s">
        <v>75</v>
      </c>
      <c r="M22" s="60"/>
      <c r="N22" s="60"/>
      <c r="O22" s="60"/>
      <c r="P22" s="65" t="s">
        <v>89</v>
      </c>
      <c r="Q22" s="58">
        <f>ROUND(H22*K22%,-1)</f>
        <v>509760</v>
      </c>
      <c r="R22" s="66" t="s">
        <v>74</v>
      </c>
    </row>
    <row r="23" spans="1:18" ht="18.95" customHeight="1">
      <c r="A23" s="17"/>
      <c r="B23" s="31"/>
      <c r="C23" s="321"/>
      <c r="D23" s="324"/>
      <c r="E23" s="324"/>
      <c r="F23" s="327"/>
      <c r="G23" s="209" t="s">
        <v>138</v>
      </c>
      <c r="H23" s="210"/>
      <c r="I23" s="210"/>
      <c r="J23" s="210"/>
      <c r="K23" s="210"/>
      <c r="L23" s="210"/>
      <c r="M23" s="210"/>
      <c r="N23" s="210"/>
      <c r="O23" s="210"/>
      <c r="P23" s="210"/>
      <c r="Q23" s="212">
        <v>973000</v>
      </c>
      <c r="R23" s="211" t="s">
        <v>74</v>
      </c>
    </row>
    <row r="24" spans="1:18" ht="21.75" customHeight="1">
      <c r="A24" s="17"/>
      <c r="B24" s="318" t="s">
        <v>60</v>
      </c>
      <c r="C24" s="232"/>
      <c r="D24" s="37">
        <f>SUM(D25,D26,D28,D29,D30)</f>
        <v>7200000</v>
      </c>
      <c r="E24" s="37">
        <v>6600000</v>
      </c>
      <c r="F24" s="32">
        <f>(D24-E24)</f>
        <v>600000</v>
      </c>
      <c r="G24" s="5"/>
      <c r="H24" s="6"/>
      <c r="I24" s="5"/>
      <c r="J24" s="5"/>
      <c r="K24" s="69"/>
      <c r="L24" s="5"/>
      <c r="M24" s="5"/>
      <c r="N24" s="5"/>
      <c r="O24" s="5"/>
      <c r="P24" s="5"/>
      <c r="Q24" s="6"/>
      <c r="R24" s="15"/>
    </row>
    <row r="25" spans="1:18" ht="21.75" customHeight="1">
      <c r="A25" s="17"/>
      <c r="B25" s="4"/>
      <c r="C25" s="156" t="s">
        <v>109</v>
      </c>
      <c r="D25" s="143">
        <v>100000</v>
      </c>
      <c r="E25" s="143">
        <v>100000</v>
      </c>
      <c r="F25" s="38">
        <f>(D25-E25)</f>
        <v>0</v>
      </c>
      <c r="G25" s="7" t="s">
        <v>62</v>
      </c>
      <c r="H25" s="8">
        <v>50000</v>
      </c>
      <c r="I25" s="9" t="s">
        <v>74</v>
      </c>
      <c r="J25" s="9" t="s">
        <v>73</v>
      </c>
      <c r="K25" s="70">
        <v>2</v>
      </c>
      <c r="L25" s="9" t="s">
        <v>90</v>
      </c>
      <c r="M25" s="9"/>
      <c r="N25" s="9"/>
      <c r="O25" s="9"/>
      <c r="P25" s="9" t="s">
        <v>89</v>
      </c>
      <c r="Q25" s="8">
        <v>100000</v>
      </c>
      <c r="R25" s="18" t="s">
        <v>74</v>
      </c>
    </row>
    <row r="26" spans="1:18" ht="21.75" customHeight="1">
      <c r="A26" s="17"/>
      <c r="B26" s="4"/>
      <c r="C26" s="343" t="s">
        <v>110</v>
      </c>
      <c r="D26" s="368">
        <v>600000</v>
      </c>
      <c r="E26" s="368">
        <v>600000</v>
      </c>
      <c r="F26" s="370">
        <f>(D26-E26)</f>
        <v>0</v>
      </c>
      <c r="G26" s="372" t="s">
        <v>111</v>
      </c>
      <c r="H26" s="373"/>
      <c r="I26" s="373"/>
      <c r="J26" s="373"/>
      <c r="K26" s="373"/>
      <c r="L26" s="373"/>
      <c r="M26" s="373"/>
      <c r="N26" s="373"/>
      <c r="O26" s="373"/>
      <c r="P26" s="373"/>
      <c r="Q26" s="361">
        <v>600000</v>
      </c>
      <c r="R26" s="363" t="s">
        <v>74</v>
      </c>
    </row>
    <row r="27" spans="1:18" ht="21.75" customHeight="1">
      <c r="A27" s="17"/>
      <c r="B27" s="4"/>
      <c r="C27" s="367"/>
      <c r="D27" s="369"/>
      <c r="E27" s="369"/>
      <c r="F27" s="371"/>
      <c r="G27" s="374"/>
      <c r="H27" s="375"/>
      <c r="I27" s="375"/>
      <c r="J27" s="375"/>
      <c r="K27" s="375"/>
      <c r="L27" s="375"/>
      <c r="M27" s="375"/>
      <c r="N27" s="375"/>
      <c r="O27" s="375"/>
      <c r="P27" s="375"/>
      <c r="Q27" s="362"/>
      <c r="R27" s="364"/>
    </row>
    <row r="28" spans="1:18" ht="21.75" customHeight="1">
      <c r="A28" s="17"/>
      <c r="B28" s="4"/>
      <c r="C28" s="158" t="s">
        <v>108</v>
      </c>
      <c r="D28" s="148">
        <f>Q28</f>
        <v>5400000</v>
      </c>
      <c r="E28" s="148">
        <v>4800000</v>
      </c>
      <c r="F28" s="149">
        <f>(D28-E28)</f>
        <v>600000</v>
      </c>
      <c r="G28" s="10" t="s">
        <v>24</v>
      </c>
      <c r="H28" s="11">
        <v>450000</v>
      </c>
      <c r="I28" s="12" t="s">
        <v>74</v>
      </c>
      <c r="J28" s="12" t="s">
        <v>66</v>
      </c>
      <c r="K28" s="226">
        <v>12</v>
      </c>
      <c r="L28" s="150" t="s">
        <v>152</v>
      </c>
      <c r="M28" s="12"/>
      <c r="N28" s="12"/>
      <c r="O28" s="12"/>
      <c r="P28" s="12" t="s">
        <v>89</v>
      </c>
      <c r="Q28" s="11">
        <f>H28*K28</f>
        <v>5400000</v>
      </c>
      <c r="R28" s="19" t="s">
        <v>74</v>
      </c>
    </row>
    <row r="29" spans="1:18" ht="21.75" customHeight="1">
      <c r="A29" s="22"/>
      <c r="B29" s="4"/>
      <c r="C29" s="157" t="s">
        <v>106</v>
      </c>
      <c r="D29" s="82">
        <v>1000000</v>
      </c>
      <c r="E29" s="82">
        <v>1000000</v>
      </c>
      <c r="F29" s="81">
        <v>0</v>
      </c>
      <c r="G29" s="79" t="s">
        <v>40</v>
      </c>
      <c r="H29" s="14"/>
      <c r="I29" s="13"/>
      <c r="J29" s="13"/>
      <c r="K29" s="71"/>
      <c r="L29" s="13"/>
      <c r="M29" s="13"/>
      <c r="N29" s="13"/>
      <c r="O29" s="13"/>
      <c r="P29" s="84" t="s">
        <v>89</v>
      </c>
      <c r="Q29" s="14">
        <v>1000000</v>
      </c>
      <c r="R29" s="20" t="s">
        <v>74</v>
      </c>
    </row>
    <row r="30" spans="1:18" ht="21.75" customHeight="1">
      <c r="A30" s="22"/>
      <c r="B30" s="4"/>
      <c r="C30" s="156" t="s">
        <v>107</v>
      </c>
      <c r="D30" s="37">
        <v>100000</v>
      </c>
      <c r="E30" s="37">
        <v>100000</v>
      </c>
      <c r="F30" s="171">
        <f>(D30-E30)</f>
        <v>0</v>
      </c>
      <c r="G30" s="365" t="s">
        <v>112</v>
      </c>
      <c r="H30" s="366"/>
      <c r="I30" s="366"/>
      <c r="J30" s="366"/>
      <c r="K30" s="366"/>
      <c r="L30" s="366"/>
      <c r="M30" s="366"/>
      <c r="N30" s="366"/>
      <c r="O30" s="366"/>
      <c r="P30" s="366"/>
      <c r="Q30" s="172">
        <v>100000</v>
      </c>
      <c r="R30" s="173" t="s">
        <v>74</v>
      </c>
    </row>
    <row r="31" spans="1:18" ht="33.75" customHeight="1">
      <c r="A31" s="360" t="s">
        <v>97</v>
      </c>
      <c r="B31" s="359"/>
      <c r="C31" s="359"/>
      <c r="D31" s="174">
        <f>D32</f>
        <v>14800000</v>
      </c>
      <c r="E31" s="174">
        <v>17400000</v>
      </c>
      <c r="F31" s="38">
        <f>(D31-E31)</f>
        <v>-2600000</v>
      </c>
      <c r="G31" s="5"/>
      <c r="H31" s="6"/>
      <c r="I31" s="5"/>
      <c r="J31" s="5"/>
      <c r="K31" s="69"/>
      <c r="L31" s="5"/>
      <c r="M31" s="5"/>
      <c r="N31" s="5"/>
      <c r="O31" s="5"/>
      <c r="P31" s="5"/>
      <c r="Q31" s="6"/>
      <c r="R31" s="15"/>
    </row>
    <row r="32" spans="1:18" ht="33.75" customHeight="1">
      <c r="A32" s="17"/>
      <c r="B32" s="358" t="s">
        <v>157</v>
      </c>
      <c r="C32" s="359"/>
      <c r="D32" s="174">
        <f>SUM(D33:D34)</f>
        <v>14800000</v>
      </c>
      <c r="E32" s="174">
        <v>17400000</v>
      </c>
      <c r="F32" s="38">
        <f>(D32-E32)</f>
        <v>-2600000</v>
      </c>
      <c r="G32" s="5"/>
      <c r="H32" s="6"/>
      <c r="I32" s="5"/>
      <c r="J32" s="5"/>
      <c r="K32" s="69"/>
      <c r="L32" s="5"/>
      <c r="M32" s="5"/>
      <c r="N32" s="5"/>
      <c r="O32" s="5"/>
      <c r="P32" s="5"/>
      <c r="Q32" s="6"/>
      <c r="R32" s="15"/>
    </row>
    <row r="33" spans="1:18" ht="33.75" customHeight="1">
      <c r="A33" s="22"/>
      <c r="B33" s="4"/>
      <c r="C33" s="178" t="s">
        <v>1</v>
      </c>
      <c r="D33" s="174">
        <v>400000</v>
      </c>
      <c r="E33" s="174">
        <v>3000000</v>
      </c>
      <c r="F33" s="38">
        <f>(D33-E33)</f>
        <v>-2600000</v>
      </c>
      <c r="G33" s="5" t="s">
        <v>68</v>
      </c>
      <c r="H33" s="6"/>
      <c r="I33" s="5"/>
      <c r="J33" s="5"/>
      <c r="K33" s="69"/>
      <c r="L33" s="5"/>
      <c r="M33" s="5"/>
      <c r="N33" s="5"/>
      <c r="O33" s="5"/>
      <c r="P33" s="5" t="s">
        <v>89</v>
      </c>
      <c r="Q33" s="6">
        <v>400000</v>
      </c>
      <c r="R33" s="15" t="s">
        <v>74</v>
      </c>
    </row>
    <row r="34" spans="1:18" ht="33.75" customHeight="1" thickBot="1">
      <c r="A34" s="175"/>
      <c r="B34" s="176"/>
      <c r="C34" s="177" t="s">
        <v>51</v>
      </c>
      <c r="D34" s="179">
        <v>14400000</v>
      </c>
      <c r="E34" s="179">
        <v>14400000</v>
      </c>
      <c r="F34" s="180">
        <f>(D34-E34)</f>
        <v>0</v>
      </c>
      <c r="G34" s="181" t="s">
        <v>45</v>
      </c>
      <c r="H34" s="182">
        <v>1200000</v>
      </c>
      <c r="I34" s="183" t="s">
        <v>66</v>
      </c>
      <c r="J34" s="183"/>
      <c r="K34" s="184" t="s">
        <v>33</v>
      </c>
      <c r="L34" s="183"/>
      <c r="M34" s="183"/>
      <c r="N34" s="183"/>
      <c r="O34" s="183"/>
      <c r="P34" s="183" t="s">
        <v>89</v>
      </c>
      <c r="Q34" s="182">
        <v>14400000</v>
      </c>
      <c r="R34" s="185" t="s">
        <v>74</v>
      </c>
    </row>
    <row r="35" spans="1:18" s="12" customFormat="1" ht="33.75" customHeight="1">
      <c r="A35" s="193"/>
      <c r="B35" s="194"/>
      <c r="C35" s="195"/>
      <c r="D35" s="196"/>
      <c r="E35" s="196"/>
      <c r="F35" s="197"/>
      <c r="G35" s="198"/>
      <c r="H35" s="199"/>
      <c r="I35" s="194"/>
      <c r="J35" s="194"/>
      <c r="K35" s="200"/>
      <c r="L35" s="194"/>
      <c r="M35" s="194"/>
      <c r="N35" s="194"/>
      <c r="O35" s="194"/>
      <c r="P35" s="194"/>
      <c r="Q35" s="199"/>
      <c r="R35" s="201"/>
    </row>
    <row r="36" spans="1:18" ht="37.5" customHeight="1">
      <c r="A36" s="353" t="s">
        <v>63</v>
      </c>
      <c r="B36" s="335"/>
      <c r="C36" s="335"/>
      <c r="D36" s="330" t="s">
        <v>135</v>
      </c>
      <c r="E36" s="330" t="s">
        <v>122</v>
      </c>
      <c r="F36" s="354" t="s">
        <v>17</v>
      </c>
      <c r="G36" s="355" t="s">
        <v>32</v>
      </c>
      <c r="H36" s="356"/>
      <c r="I36" s="356"/>
      <c r="J36" s="356"/>
      <c r="K36" s="356"/>
      <c r="L36" s="356"/>
      <c r="M36" s="356"/>
      <c r="N36" s="356"/>
      <c r="O36" s="356"/>
      <c r="P36" s="356"/>
      <c r="Q36" s="356"/>
      <c r="R36" s="357"/>
    </row>
    <row r="37" spans="1:18" ht="37.5" customHeight="1">
      <c r="A37" s="340" t="s">
        <v>54</v>
      </c>
      <c r="B37" s="341"/>
      <c r="C37" s="341"/>
      <c r="D37" s="291"/>
      <c r="E37" s="291"/>
      <c r="F37" s="337"/>
      <c r="G37" s="334"/>
      <c r="H37" s="335"/>
      <c r="I37" s="335"/>
      <c r="J37" s="335"/>
      <c r="K37" s="335"/>
      <c r="L37" s="335"/>
      <c r="M37" s="335"/>
      <c r="N37" s="335"/>
      <c r="O37" s="335"/>
      <c r="P37" s="335"/>
      <c r="Q37" s="335"/>
      <c r="R37" s="336"/>
    </row>
    <row r="38" spans="1:18" ht="33" customHeight="1">
      <c r="A38" s="317" t="s">
        <v>93</v>
      </c>
      <c r="B38" s="231"/>
      <c r="C38" s="232"/>
      <c r="D38" s="148">
        <f>SUM(D39,D46)</f>
        <v>9558000</v>
      </c>
      <c r="E38" s="148">
        <v>6447040</v>
      </c>
      <c r="F38" s="42">
        <f>(D38-E38)</f>
        <v>3110960</v>
      </c>
      <c r="G38" s="12"/>
      <c r="H38" s="11"/>
      <c r="I38" s="12"/>
      <c r="J38" s="12"/>
      <c r="K38" s="72"/>
      <c r="L38" s="12"/>
      <c r="M38" s="12"/>
      <c r="N38" s="12"/>
      <c r="O38" s="12"/>
      <c r="P38" s="12"/>
      <c r="Q38" s="11"/>
      <c r="R38" s="19"/>
    </row>
    <row r="39" spans="1:18" ht="33" customHeight="1">
      <c r="A39" s="85"/>
      <c r="B39" s="318" t="s">
        <v>78</v>
      </c>
      <c r="C39" s="232"/>
      <c r="D39" s="37">
        <f>SUM(D40:D45)</f>
        <v>9258000</v>
      </c>
      <c r="E39" s="37">
        <v>6147040</v>
      </c>
      <c r="F39" s="42">
        <f t="shared" ref="F39:F50" si="1">(D39-E39)</f>
        <v>3110960</v>
      </c>
      <c r="G39" s="5"/>
      <c r="H39" s="6"/>
      <c r="I39" s="5"/>
      <c r="J39" s="5"/>
      <c r="K39" s="69"/>
      <c r="L39" s="5"/>
      <c r="M39" s="5"/>
      <c r="N39" s="5"/>
      <c r="O39" s="5"/>
      <c r="P39" s="5"/>
      <c r="Q39" s="6"/>
      <c r="R39" s="18"/>
    </row>
    <row r="40" spans="1:18" ht="33" customHeight="1">
      <c r="A40" s="17"/>
      <c r="B40" s="3"/>
      <c r="C40" s="343" t="s">
        <v>145</v>
      </c>
      <c r="D40" s="368">
        <f>Q40+Q41</f>
        <v>5158000</v>
      </c>
      <c r="E40" s="368">
        <v>4147040</v>
      </c>
      <c r="F40" s="377">
        <f t="shared" si="1"/>
        <v>1010960</v>
      </c>
      <c r="G40" s="295" t="s">
        <v>146</v>
      </c>
      <c r="H40" s="379"/>
      <c r="I40" s="5" t="s">
        <v>66</v>
      </c>
      <c r="J40" s="376" t="s">
        <v>147</v>
      </c>
      <c r="K40" s="376"/>
      <c r="L40" s="376"/>
      <c r="M40" s="376"/>
      <c r="N40" s="376"/>
      <c r="O40" s="376"/>
      <c r="P40" s="376"/>
      <c r="Q40" s="6">
        <v>2773120</v>
      </c>
      <c r="R40" s="15" t="s">
        <v>74</v>
      </c>
    </row>
    <row r="41" spans="1:18" ht="33" customHeight="1">
      <c r="A41" s="17"/>
      <c r="B41" s="4"/>
      <c r="C41" s="367"/>
      <c r="D41" s="369"/>
      <c r="E41" s="369"/>
      <c r="F41" s="378"/>
      <c r="G41" s="295" t="s">
        <v>155</v>
      </c>
      <c r="H41" s="379"/>
      <c r="I41" s="5" t="s">
        <v>66</v>
      </c>
      <c r="J41" s="5"/>
      <c r="K41" s="69">
        <v>12</v>
      </c>
      <c r="L41" s="153" t="s">
        <v>103</v>
      </c>
      <c r="M41" s="5"/>
      <c r="N41" s="5"/>
      <c r="O41" s="5"/>
      <c r="P41" s="5" t="s">
        <v>89</v>
      </c>
      <c r="Q41" s="6">
        <v>2384880</v>
      </c>
      <c r="R41" s="15" t="s">
        <v>74</v>
      </c>
    </row>
    <row r="42" spans="1:18" ht="33" customHeight="1">
      <c r="A42" s="17"/>
      <c r="B42" s="4"/>
      <c r="C42" s="30" t="s">
        <v>52</v>
      </c>
      <c r="D42" s="37">
        <v>600000</v>
      </c>
      <c r="E42" s="37">
        <v>450000</v>
      </c>
      <c r="F42" s="42">
        <f t="shared" si="1"/>
        <v>150000</v>
      </c>
      <c r="G42" s="318" t="s">
        <v>56</v>
      </c>
      <c r="H42" s="231"/>
      <c r="I42" s="5"/>
      <c r="J42" s="5"/>
      <c r="K42" s="69"/>
      <c r="L42" s="5"/>
      <c r="M42" s="5"/>
      <c r="N42" s="5"/>
      <c r="O42" s="5"/>
      <c r="P42" s="5" t="s">
        <v>89</v>
      </c>
      <c r="Q42" s="6">
        <v>600000</v>
      </c>
      <c r="R42" s="15" t="s">
        <v>74</v>
      </c>
    </row>
    <row r="43" spans="1:18" ht="30" customHeight="1">
      <c r="A43" s="17"/>
      <c r="B43" s="4"/>
      <c r="C43" s="30" t="s">
        <v>53</v>
      </c>
      <c r="D43" s="37">
        <v>100000</v>
      </c>
      <c r="E43" s="37">
        <v>50000</v>
      </c>
      <c r="F43" s="42">
        <f t="shared" si="1"/>
        <v>50000</v>
      </c>
      <c r="G43" s="5" t="s">
        <v>65</v>
      </c>
      <c r="H43" s="6"/>
      <c r="I43" s="5"/>
      <c r="J43" s="5"/>
      <c r="K43" s="69"/>
      <c r="L43" s="5"/>
      <c r="M43" s="5"/>
      <c r="N43" s="5"/>
      <c r="O43" s="5"/>
      <c r="P43" s="5" t="s">
        <v>89</v>
      </c>
      <c r="Q43" s="6">
        <v>100000</v>
      </c>
      <c r="R43" s="15" t="s">
        <v>74</v>
      </c>
    </row>
    <row r="44" spans="1:18" ht="30" customHeight="1">
      <c r="A44" s="17"/>
      <c r="B44" s="4"/>
      <c r="C44" s="30" t="s">
        <v>48</v>
      </c>
      <c r="D44" s="37">
        <v>1000000</v>
      </c>
      <c r="E44" s="37">
        <v>1500000</v>
      </c>
      <c r="F44" s="42">
        <f t="shared" si="1"/>
        <v>-500000</v>
      </c>
      <c r="G44" s="153" t="s">
        <v>120</v>
      </c>
      <c r="H44" s="6"/>
      <c r="I44" s="5"/>
      <c r="J44" s="5"/>
      <c r="K44" s="69"/>
      <c r="L44" s="5"/>
      <c r="M44" s="5"/>
      <c r="N44" s="5"/>
      <c r="O44" s="5"/>
      <c r="P44" s="5" t="s">
        <v>89</v>
      </c>
      <c r="Q44" s="6">
        <v>1000000</v>
      </c>
      <c r="R44" s="15" t="s">
        <v>74</v>
      </c>
    </row>
    <row r="45" spans="1:18" ht="30" customHeight="1">
      <c r="A45" s="17"/>
      <c r="B45" s="79"/>
      <c r="C45" s="30" t="s">
        <v>47</v>
      </c>
      <c r="D45" s="37">
        <f>Q45</f>
        <v>2400000</v>
      </c>
      <c r="E45" s="37">
        <v>0</v>
      </c>
      <c r="F45" s="42">
        <f t="shared" si="1"/>
        <v>2400000</v>
      </c>
      <c r="G45" s="208" t="s">
        <v>139</v>
      </c>
      <c r="H45" s="86">
        <v>200000</v>
      </c>
      <c r="I45" s="5" t="s">
        <v>66</v>
      </c>
      <c r="J45" s="86"/>
      <c r="K45" s="69">
        <v>12</v>
      </c>
      <c r="L45" s="153" t="s">
        <v>103</v>
      </c>
      <c r="M45" s="86"/>
      <c r="N45" s="86"/>
      <c r="O45" s="86"/>
      <c r="P45" s="86" t="s">
        <v>89</v>
      </c>
      <c r="Q45" s="142">
        <f>H45*K45</f>
        <v>2400000</v>
      </c>
      <c r="R45" s="87" t="s">
        <v>74</v>
      </c>
    </row>
    <row r="46" spans="1:18" ht="33" customHeight="1">
      <c r="A46" s="17"/>
      <c r="B46" s="318" t="s">
        <v>69</v>
      </c>
      <c r="C46" s="232"/>
      <c r="D46" s="37">
        <v>300000</v>
      </c>
      <c r="E46" s="37">
        <v>300000</v>
      </c>
      <c r="F46" s="42">
        <f t="shared" si="1"/>
        <v>0</v>
      </c>
      <c r="G46" s="5"/>
      <c r="H46" s="6"/>
      <c r="I46" s="5"/>
      <c r="J46" s="5"/>
      <c r="K46" s="69"/>
      <c r="L46" s="5"/>
      <c r="M46" s="5"/>
      <c r="N46" s="5"/>
      <c r="O46" s="5"/>
      <c r="P46" s="5"/>
      <c r="Q46" s="6"/>
      <c r="R46" s="15"/>
    </row>
    <row r="47" spans="1:18" ht="35.25" customHeight="1">
      <c r="A47" s="23"/>
      <c r="B47" s="45"/>
      <c r="C47" s="30" t="s">
        <v>49</v>
      </c>
      <c r="D47" s="37">
        <v>300000</v>
      </c>
      <c r="E47" s="37">
        <v>300000</v>
      </c>
      <c r="F47" s="42">
        <f t="shared" si="1"/>
        <v>0</v>
      </c>
      <c r="G47" s="5" t="s">
        <v>67</v>
      </c>
      <c r="H47" s="6"/>
      <c r="I47" s="5"/>
      <c r="J47" s="5"/>
      <c r="K47" s="69"/>
      <c r="L47" s="5"/>
      <c r="M47" s="5"/>
      <c r="N47" s="5"/>
      <c r="O47" s="5"/>
      <c r="P47" s="5" t="s">
        <v>89</v>
      </c>
      <c r="Q47" s="6">
        <v>300000</v>
      </c>
      <c r="R47" s="15" t="s">
        <v>74</v>
      </c>
    </row>
    <row r="48" spans="1:18" ht="34.5" customHeight="1">
      <c r="A48" s="350" t="s">
        <v>130</v>
      </c>
      <c r="B48" s="351"/>
      <c r="C48" s="352"/>
      <c r="D48" s="148">
        <f>D49</f>
        <v>3000000</v>
      </c>
      <c r="E48" s="148">
        <v>3000000</v>
      </c>
      <c r="F48" s="42">
        <f t="shared" si="1"/>
        <v>0</v>
      </c>
      <c r="G48" s="13"/>
      <c r="H48" s="14"/>
      <c r="I48" s="13"/>
      <c r="J48" s="13"/>
      <c r="K48" s="71"/>
      <c r="L48" s="13"/>
      <c r="M48" s="13"/>
      <c r="N48" s="13"/>
      <c r="O48" s="13"/>
      <c r="P48" s="13"/>
      <c r="Q48" s="14"/>
      <c r="R48" s="20"/>
    </row>
    <row r="49" spans="1:18" ht="34.5" customHeight="1">
      <c r="A49" s="16"/>
      <c r="B49" s="329" t="s">
        <v>131</v>
      </c>
      <c r="C49" s="232"/>
      <c r="D49" s="148">
        <f>D50</f>
        <v>3000000</v>
      </c>
      <c r="E49" s="148">
        <v>3000000</v>
      </c>
      <c r="F49" s="42">
        <f t="shared" si="1"/>
        <v>0</v>
      </c>
      <c r="G49" s="40"/>
      <c r="H49" s="6"/>
      <c r="I49" s="5"/>
      <c r="J49" s="5"/>
      <c r="K49" s="69"/>
      <c r="L49" s="5"/>
      <c r="M49" s="5"/>
      <c r="N49" s="5"/>
      <c r="O49" s="5"/>
      <c r="P49" s="5"/>
      <c r="Q49" s="6"/>
      <c r="R49" s="15"/>
    </row>
    <row r="50" spans="1:18" ht="34.5" customHeight="1" thickBot="1">
      <c r="A50" s="23"/>
      <c r="B50" s="45"/>
      <c r="C50" s="154" t="s">
        <v>132</v>
      </c>
      <c r="D50" s="148">
        <v>3000000</v>
      </c>
      <c r="E50" s="148">
        <v>3000000</v>
      </c>
      <c r="F50" s="42">
        <f t="shared" si="1"/>
        <v>0</v>
      </c>
      <c r="G50" s="40"/>
      <c r="H50" s="6"/>
      <c r="I50" s="5"/>
      <c r="J50" s="5"/>
      <c r="K50" s="69"/>
      <c r="L50" s="5"/>
      <c r="M50" s="5"/>
      <c r="N50" s="5"/>
      <c r="O50" s="5"/>
      <c r="P50" s="153" t="s">
        <v>148</v>
      </c>
      <c r="Q50" s="218">
        <v>3000000</v>
      </c>
      <c r="R50" s="15"/>
    </row>
    <row r="51" spans="1:18" ht="34.5" customHeight="1" thickTop="1" thickBot="1">
      <c r="A51" s="314" t="s">
        <v>26</v>
      </c>
      <c r="B51" s="315"/>
      <c r="C51" s="316"/>
      <c r="D51" s="96">
        <f>SUM(D5,D31,D38,D48)</f>
        <v>121514790</v>
      </c>
      <c r="E51" s="46">
        <f>SUM(E5,E31,E38,E48)</f>
        <v>126966190</v>
      </c>
      <c r="F51" s="47">
        <f>SUM(F5,F31,F38,F48)</f>
        <v>-5451400</v>
      </c>
      <c r="G51" s="28"/>
      <c r="H51" s="28"/>
      <c r="I51" s="27"/>
      <c r="J51" s="27"/>
      <c r="K51" s="141"/>
      <c r="L51" s="27"/>
      <c r="M51" s="27"/>
      <c r="N51" s="27"/>
      <c r="O51" s="27"/>
      <c r="P51" s="27"/>
      <c r="Q51" s="28"/>
      <c r="R51" s="29"/>
    </row>
    <row r="53" spans="1:18">
      <c r="D53" s="99"/>
    </row>
  </sheetData>
  <mergeCells count="49">
    <mergeCell ref="J40:P40"/>
    <mergeCell ref="C40:C41"/>
    <mergeCell ref="D40:D41"/>
    <mergeCell ref="E40:E41"/>
    <mergeCell ref="F40:F41"/>
    <mergeCell ref="G40:H40"/>
    <mergeCell ref="G41:H41"/>
    <mergeCell ref="C26:C27"/>
    <mergeCell ref="D26:D27"/>
    <mergeCell ref="E26:E27"/>
    <mergeCell ref="F26:F27"/>
    <mergeCell ref="G26:P27"/>
    <mergeCell ref="F7:F14"/>
    <mergeCell ref="A48:C48"/>
    <mergeCell ref="G42:H42"/>
    <mergeCell ref="A36:C36"/>
    <mergeCell ref="E36:E37"/>
    <mergeCell ref="F36:F37"/>
    <mergeCell ref="G36:R37"/>
    <mergeCell ref="A37:C37"/>
    <mergeCell ref="B32:C32"/>
    <mergeCell ref="B46:C46"/>
    <mergeCell ref="A31:C31"/>
    <mergeCell ref="B39:C39"/>
    <mergeCell ref="A38:C38"/>
    <mergeCell ref="Q26:Q27"/>
    <mergeCell ref="R26:R27"/>
    <mergeCell ref="G30:P30"/>
    <mergeCell ref="A4:C4"/>
    <mergeCell ref="E3:E4"/>
    <mergeCell ref="C7:C14"/>
    <mergeCell ref="D7:D14"/>
    <mergeCell ref="E7:E14"/>
    <mergeCell ref="A51:C51"/>
    <mergeCell ref="Q2:R2"/>
    <mergeCell ref="A5:C5"/>
    <mergeCell ref="B6:C6"/>
    <mergeCell ref="B24:C24"/>
    <mergeCell ref="C18:C23"/>
    <mergeCell ref="E18:E23"/>
    <mergeCell ref="F18:F23"/>
    <mergeCell ref="K17:L17"/>
    <mergeCell ref="B49:C49"/>
    <mergeCell ref="D18:D23"/>
    <mergeCell ref="D36:D37"/>
    <mergeCell ref="G3:R4"/>
    <mergeCell ref="F3:F4"/>
    <mergeCell ref="D3:D4"/>
    <mergeCell ref="A3:C3"/>
  </mergeCells>
  <phoneticPr fontId="10" type="noConversion"/>
  <pageMargins left="0.90541700000000003" right="0.70805600000000002" top="0" bottom="0.98416700000000001" header="0.31430599999999997" footer="0.31430599999999997"/>
  <pageSetup paperSize="9" scale="75" orientation="landscape" r:id="rId1"/>
  <headerFooter>
    <oddFooter>&amp;C- &amp;P / &amp;N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총괄표</vt:lpstr>
      <vt:lpstr>세입내역</vt:lpstr>
      <vt:lpstr>세출내역</vt:lpstr>
      <vt:lpstr>세출내역!Print_Area</vt:lpstr>
      <vt:lpstr>총괄표!Print_Area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XP_USER</dc:creator>
  <cp:lastModifiedBy>사용자</cp:lastModifiedBy>
  <cp:revision>93</cp:revision>
  <cp:lastPrinted>2014-12-26T02:18:25Z</cp:lastPrinted>
  <dcterms:created xsi:type="dcterms:W3CDTF">2008-10-30T10:06:54Z</dcterms:created>
  <dcterms:modified xsi:type="dcterms:W3CDTF">2014-12-26T02:29:43Z</dcterms:modified>
</cp:coreProperties>
</file>