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925" windowHeight="7605"/>
  </bookViews>
  <sheets>
    <sheet name="총괄표" sheetId="1" r:id="rId1"/>
    <sheet name="세입내역" sheetId="2" r:id="rId2"/>
    <sheet name="세출내역" sheetId="3" r:id="rId3"/>
    <sheet name="Sheet1" sheetId="4" r:id="rId4"/>
  </sheets>
  <definedNames>
    <definedName name="_xlnm.Print_Area" localSheetId="2">세출내역!$A$1:$R$47</definedName>
    <definedName name="_xlnm.Print_Area" localSheetId="0">총괄표!$A$1:$L$23</definedName>
  </definedNames>
  <calcPr calcId="124519"/>
</workbook>
</file>

<file path=xl/calcChain.xml><?xml version="1.0" encoding="utf-8"?>
<calcChain xmlns="http://schemas.openxmlformats.org/spreadsheetml/2006/main">
  <c r="E46" i="3"/>
  <c r="D46"/>
  <c r="F21" i="2"/>
  <c r="F20"/>
  <c r="F19"/>
  <c r="V18"/>
  <c r="V17"/>
  <c r="E18" s="1"/>
  <c r="F16"/>
  <c r="F40"/>
  <c r="F39"/>
  <c r="F38"/>
  <c r="Q36" i="3"/>
  <c r="Q15"/>
  <c r="Q40"/>
  <c r="F22" i="2"/>
  <c r="F23"/>
  <c r="F24"/>
  <c r="F25"/>
  <c r="F26"/>
  <c r="F27"/>
  <c r="F28"/>
  <c r="F29"/>
  <c r="F30"/>
  <c r="F31"/>
  <c r="F14"/>
  <c r="F15"/>
  <c r="F13"/>
  <c r="D35" i="3"/>
  <c r="D34" s="1"/>
  <c r="D20"/>
  <c r="D6"/>
  <c r="D23" i="1"/>
  <c r="E7" i="2"/>
  <c r="E9"/>
  <c r="E35" i="3"/>
  <c r="E34" s="1"/>
  <c r="E20"/>
  <c r="E6"/>
  <c r="E32" i="2"/>
  <c r="E29"/>
  <c r="E28" s="1"/>
  <c r="E5" i="3" l="1"/>
  <c r="D5"/>
  <c r="F18" i="2"/>
  <c r="E17"/>
  <c r="F17" s="1"/>
  <c r="E6"/>
  <c r="F6" s="1"/>
  <c r="E23" i="1"/>
  <c r="K12"/>
  <c r="K7"/>
  <c r="K23"/>
  <c r="F35" i="3"/>
  <c r="F36"/>
  <c r="F37"/>
  <c r="F38"/>
  <c r="F39"/>
  <c r="F40"/>
  <c r="F41"/>
  <c r="F42"/>
  <c r="F43"/>
  <c r="F46" s="1"/>
  <c r="F44"/>
  <c r="F45"/>
  <c r="F7" i="1"/>
  <c r="F8"/>
  <c r="F9"/>
  <c r="F10"/>
  <c r="F11"/>
  <c r="F12"/>
  <c r="F13"/>
  <c r="F14"/>
  <c r="F15"/>
  <c r="F16"/>
  <c r="F17"/>
  <c r="F18"/>
  <c r="F19"/>
  <c r="F20"/>
  <c r="F21"/>
  <c r="F22"/>
  <c r="L7"/>
  <c r="L8"/>
  <c r="L9"/>
  <c r="L10"/>
  <c r="L11"/>
  <c r="F5" i="2"/>
  <c r="F9"/>
  <c r="F11"/>
  <c r="F10"/>
  <c r="F12"/>
  <c r="L12" i="1"/>
  <c r="L13"/>
  <c r="L14"/>
  <c r="L15"/>
  <c r="L23" s="1"/>
  <c r="L16"/>
  <c r="L17"/>
  <c r="L18"/>
  <c r="L19"/>
  <c r="L20"/>
  <c r="L21"/>
  <c r="F34" i="3"/>
  <c r="D32" i="2"/>
  <c r="V7"/>
  <c r="V8"/>
  <c r="F24" i="3"/>
  <c r="F15"/>
  <c r="Q13"/>
  <c r="Q12"/>
  <c r="Q10"/>
  <c r="Q9"/>
  <c r="V9" i="2"/>
  <c r="F23" i="1" l="1"/>
  <c r="J23"/>
  <c r="F30" i="3"/>
  <c r="F29"/>
  <c r="F26"/>
  <c r="F22"/>
  <c r="F21"/>
  <c r="Q19"/>
  <c r="Q18"/>
  <c r="Q17"/>
  <c r="Q14"/>
  <c r="F14"/>
  <c r="F13"/>
  <c r="F12"/>
  <c r="Q8"/>
  <c r="Q7"/>
  <c r="Q11" s="1"/>
  <c r="F7" l="1"/>
  <c r="F20"/>
  <c r="F27"/>
  <c r="F28"/>
  <c r="F32" i="2"/>
  <c r="H16" i="3"/>
  <c r="Q16" s="1"/>
  <c r="F6" l="1"/>
  <c r="F5"/>
</calcChain>
</file>

<file path=xl/sharedStrings.xml><?xml version="1.0" encoding="utf-8"?>
<sst xmlns="http://schemas.openxmlformats.org/spreadsheetml/2006/main" count="336" uniqueCount="148">
  <si>
    <t>세입총괄</t>
  </si>
  <si>
    <t xml:space="preserve">212                자산취득비                 </t>
  </si>
  <si>
    <t>21 시설비</t>
  </si>
  <si>
    <t>* 일용잡급비:</t>
  </si>
  <si>
    <t>101 잡수입</t>
  </si>
  <si>
    <t>*퇴직적립금:</t>
  </si>
  <si>
    <t>08 전입금</t>
  </si>
  <si>
    <t>81 전입금</t>
  </si>
  <si>
    <t>113 일용잡급</t>
  </si>
  <si>
    <t>＊사회복지사 :</t>
  </si>
  <si>
    <t>*요양보험 :</t>
  </si>
  <si>
    <t>장기요양급여수입</t>
  </si>
  <si>
    <t>*국민연금 :</t>
  </si>
  <si>
    <t>시설비</t>
  </si>
  <si>
    <t>운영비</t>
  </si>
  <si>
    <t>전출금</t>
  </si>
  <si>
    <t>관항</t>
  </si>
  <si>
    <t>사무비</t>
  </si>
  <si>
    <t>증감</t>
  </si>
  <si>
    <t>세출총괄</t>
  </si>
  <si>
    <t>전입금</t>
  </si>
  <si>
    <t>세입총계</t>
  </si>
  <si>
    <t>이월금</t>
  </si>
  <si>
    <t>개월</t>
  </si>
  <si>
    <t>재산조성비</t>
  </si>
  <si>
    <t>과목</t>
  </si>
  <si>
    <t>잡수입</t>
  </si>
  <si>
    <t>*공공요금</t>
  </si>
  <si>
    <t>세출-세입</t>
  </si>
  <si>
    <t>세출총계</t>
  </si>
  <si>
    <t>인건비</t>
  </si>
  <si>
    <t>사업비</t>
  </si>
  <si>
    <t>*기타예금이자수입</t>
  </si>
  <si>
    <t>교육 사업비</t>
  </si>
  <si>
    <t>＊간호조무사 :</t>
  </si>
  <si>
    <t>산     출     내     역</t>
  </si>
  <si>
    <t>12개월</t>
  </si>
  <si>
    <t>보조금</t>
  </si>
  <si>
    <t xml:space="preserve"> * 명절귀성여비:</t>
  </si>
  <si>
    <t>512 비지정후원금</t>
  </si>
  <si>
    <t>일</t>
  </si>
  <si>
    <t>명</t>
  </si>
  <si>
    <t>01 입소자부담금수입</t>
  </si>
  <si>
    <t>*화재보험 및 기타보험</t>
  </si>
  <si>
    <t xml:space="preserve"> * 요양보호사 :</t>
  </si>
  <si>
    <t>911 전년도이월금</t>
  </si>
  <si>
    <t>411 경상보조금수입</t>
  </si>
  <si>
    <t>1012
기타예금이자수입</t>
  </si>
  <si>
    <t>*시설장비유지비
(임대료포함)</t>
  </si>
  <si>
    <t>후원금</t>
  </si>
  <si>
    <t>319                    연료비</t>
  </si>
  <si>
    <t>314                    의료비</t>
  </si>
  <si>
    <t>335                 프로그램 사업비</t>
  </si>
  <si>
    <t>1013                 기타잡수입</t>
  </si>
  <si>
    <t>111                       급여</t>
  </si>
  <si>
    <t>213                   시설장비유지비</t>
  </si>
  <si>
    <t>312                   수용기관경비</t>
  </si>
  <si>
    <t>313                    피복비</t>
  </si>
  <si>
    <t>311                    생계비</t>
  </si>
  <si>
    <t>관       항       목</t>
  </si>
  <si>
    <t>(샬롬노인요양공동생활가정)</t>
  </si>
  <si>
    <t xml:space="preserve">＊비품, 관리비, 사무용품 등 </t>
  </si>
  <si>
    <t>116                    사회보험부담금</t>
  </si>
  <si>
    <t>(단위 : 원)</t>
  </si>
  <si>
    <t>11 입소비용수입</t>
  </si>
  <si>
    <t>13 운영비</t>
  </si>
  <si>
    <t>114 제수당</t>
  </si>
  <si>
    <t>＊교육여비 :</t>
  </si>
  <si>
    <t>과       목</t>
  </si>
  <si>
    <t>입소비용수입</t>
  </si>
  <si>
    <t xml:space="preserve">* 속옷 등        </t>
  </si>
  <si>
    <t>x</t>
  </si>
  <si>
    <t>＊프로그램비</t>
  </si>
  <si>
    <t>*자산취득비</t>
  </si>
  <si>
    <t>33 사업비</t>
  </si>
  <si>
    <t>*건강보험 :</t>
  </si>
  <si>
    <t>＊식대및간식비:</t>
  </si>
  <si>
    <t>61 요양급여수입</t>
  </si>
  <si>
    <t>×</t>
  </si>
  <si>
    <t>원</t>
  </si>
  <si>
    <t>%</t>
  </si>
  <si>
    <t>10 잡수입</t>
  </si>
  <si>
    <t>*산재보험 :</t>
  </si>
  <si>
    <t>31 운영비</t>
  </si>
  <si>
    <t>입소자부담금수입</t>
  </si>
  <si>
    <t>811 법인전입금</t>
  </si>
  <si>
    <t>09 이월금</t>
  </si>
  <si>
    <t>*기타잡수입</t>
  </si>
  <si>
    <t>115 퇴직적립금</t>
  </si>
  <si>
    <t>51 후원금수입</t>
  </si>
  <si>
    <t>*고용보험 :</t>
  </si>
  <si>
    <t>41 보조금 수입</t>
  </si>
  <si>
    <t>05 후원금수입</t>
  </si>
  <si>
    <t>경상보조금 수입</t>
  </si>
  <si>
    <t>04 보조금 수입</t>
  </si>
  <si>
    <t>=</t>
  </si>
  <si>
    <t>회</t>
  </si>
  <si>
    <t>＊주ㆍ부식비</t>
  </si>
  <si>
    <t>*전년도이월금</t>
  </si>
  <si>
    <t>06 요양급여수입</t>
  </si>
  <si>
    <t>03 사업비</t>
  </si>
  <si>
    <t>01 사무비</t>
  </si>
  <si>
    <t>11 인건비</t>
  </si>
  <si>
    <t>*비지정후원금</t>
  </si>
  <si>
    <t>02 재산조성비</t>
  </si>
  <si>
    <t>*법인전입금</t>
  </si>
  <si>
    <t>91 이월금</t>
  </si>
  <si>
    <t>요양급여수입</t>
  </si>
  <si>
    <t>06차입금</t>
    <phoneticPr fontId="10" type="noConversion"/>
  </si>
  <si>
    <r>
      <rPr>
        <sz val="11"/>
        <color rgb="FF000000"/>
        <rFont val="맑은 고딕"/>
        <family val="3"/>
        <charset val="129"/>
      </rPr>
      <t>61</t>
    </r>
    <r>
      <rPr>
        <sz val="11"/>
        <color rgb="FF000000"/>
        <rFont val="맑은 고딕"/>
        <family val="3"/>
        <charset val="129"/>
      </rPr>
      <t>차입금</t>
    </r>
    <phoneticPr fontId="10" type="noConversion"/>
  </si>
  <si>
    <t>612 기타차입금</t>
    <phoneticPr fontId="10" type="noConversion"/>
  </si>
  <si>
    <t>*기타차입금</t>
    <phoneticPr fontId="10" type="noConversion"/>
  </si>
  <si>
    <t>일</t>
    <phoneticPr fontId="10" type="noConversion"/>
  </si>
  <si>
    <t>개월</t>
    <phoneticPr fontId="10" type="noConversion"/>
  </si>
  <si>
    <t>차입금</t>
    <phoneticPr fontId="10" type="noConversion"/>
  </si>
  <si>
    <t>부채상환금</t>
    <phoneticPr fontId="10" type="noConversion"/>
  </si>
  <si>
    <t>134  제세공과금</t>
    <phoneticPr fontId="10" type="noConversion"/>
  </si>
  <si>
    <t>135  차량비</t>
    <phoneticPr fontId="10" type="noConversion"/>
  </si>
  <si>
    <t>133  공공요금</t>
    <phoneticPr fontId="10" type="noConversion"/>
  </si>
  <si>
    <t>131   여비</t>
    <phoneticPr fontId="10" type="noConversion"/>
  </si>
  <si>
    <t>132                   수용비및수수료</t>
    <phoneticPr fontId="10" type="noConversion"/>
  </si>
  <si>
    <t>＊사무용품비, 교육비, 인쇄비, 수수료 등                             =</t>
    <phoneticPr fontId="10" type="noConversion"/>
  </si>
  <si>
    <t xml:space="preserve">* 차량유류비 및 차량유지관리비 등                                    =      </t>
    <phoneticPr fontId="10" type="noConversion"/>
  </si>
  <si>
    <t>＊1등급 :</t>
    <phoneticPr fontId="10" type="noConversion"/>
  </si>
  <si>
    <t>원</t>
    <phoneticPr fontId="10" type="noConversion"/>
  </si>
  <si>
    <t>명</t>
    <phoneticPr fontId="10" type="noConversion"/>
  </si>
  <si>
    <t>개월</t>
    <phoneticPr fontId="10" type="noConversion"/>
  </si>
  <si>
    <t>=</t>
    <phoneticPr fontId="10" type="noConversion"/>
  </si>
  <si>
    <t xml:space="preserve">＊3등급 : </t>
    <phoneticPr fontId="10" type="noConversion"/>
  </si>
  <si>
    <r>
      <t>111</t>
    </r>
    <r>
      <rPr>
        <sz val="11"/>
        <color rgb="FF000000"/>
        <rFont val="맑은 고딕"/>
        <family val="3"/>
        <charset val="129"/>
      </rPr>
      <t xml:space="preserve"> 입소비용수입</t>
    </r>
    <phoneticPr fontId="10" type="noConversion"/>
  </si>
  <si>
    <t xml:space="preserve">*도시가스 및 연료  </t>
    <phoneticPr fontId="10" type="noConversion"/>
  </si>
  <si>
    <r>
      <t>* 위생대, 기저귀</t>
    </r>
    <r>
      <rPr>
        <sz val="11"/>
        <color rgb="FF000000"/>
        <rFont val="맑은 고딕"/>
        <family val="3"/>
        <charset val="129"/>
      </rPr>
      <t>, 병원진료</t>
    </r>
    <phoneticPr fontId="10" type="noConversion"/>
  </si>
  <si>
    <t>2014년도 세입ㆍ세출 예산안</t>
    <phoneticPr fontId="10" type="noConversion"/>
  </si>
  <si>
    <r>
      <t xml:space="preserve">(1) 세입ㆍ세출 </t>
    </r>
    <r>
      <rPr>
        <sz val="11"/>
        <color rgb="FF000000"/>
        <rFont val="맑은 고딕"/>
        <family val="3"/>
        <charset val="129"/>
      </rPr>
      <t>예산 총괄</t>
    </r>
    <phoneticPr fontId="10" type="noConversion"/>
  </si>
  <si>
    <t>(2) 세입내역</t>
    <phoneticPr fontId="10" type="noConversion"/>
  </si>
  <si>
    <t>2014년</t>
    <phoneticPr fontId="10" type="noConversion"/>
  </si>
  <si>
    <t>2013년</t>
    <phoneticPr fontId="10" type="noConversion"/>
  </si>
  <si>
    <t>2014년</t>
    <phoneticPr fontId="10" type="noConversion"/>
  </si>
  <si>
    <t>=</t>
    <phoneticPr fontId="10" type="noConversion"/>
  </si>
  <si>
    <t>합계</t>
    <phoneticPr fontId="10" type="noConversion"/>
  </si>
  <si>
    <t>(3)  세출 내역</t>
    <phoneticPr fontId="10" type="noConversion"/>
  </si>
  <si>
    <t>07차입금</t>
    <phoneticPr fontId="10" type="noConversion"/>
  </si>
  <si>
    <t>71차입금</t>
    <phoneticPr fontId="10" type="noConversion"/>
  </si>
  <si>
    <t>611 장기요양사업수입</t>
    <phoneticPr fontId="10" type="noConversion"/>
  </si>
  <si>
    <t>712 기타차입금</t>
    <phoneticPr fontId="10" type="noConversion"/>
  </si>
  <si>
    <t>06 부채상환금</t>
    <phoneticPr fontId="10" type="noConversion"/>
  </si>
  <si>
    <t>61 부채상환금</t>
    <phoneticPr fontId="10" type="noConversion"/>
  </si>
  <si>
    <t>611                    원금상환금</t>
    <phoneticPr fontId="10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</si>
</sst>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.000_);[Red]\(0.000\)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8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4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0" fontId="2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176" fontId="3" fillId="0" borderId="18" xfId="0" applyNumberFormat="1" applyFont="1" applyBorder="1">
      <alignment vertical="center"/>
    </xf>
    <xf numFmtId="0" fontId="3" fillId="0" borderId="19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0" xfId="0" applyNumberFormat="1" applyFont="1" applyBorder="1">
      <alignment vertical="center"/>
    </xf>
    <xf numFmtId="0" fontId="0" fillId="0" borderId="3" xfId="0" applyNumberFormat="1" applyBorder="1" applyAlignment="1">
      <alignment vertical="center" wrapText="1"/>
    </xf>
    <xf numFmtId="0" fontId="0" fillId="0" borderId="21" xfId="0" applyNumberFormat="1" applyBorder="1" applyAlignment="1">
      <alignment vertical="center"/>
    </xf>
    <xf numFmtId="176" fontId="0" fillId="0" borderId="3" xfId="0" applyNumberFormat="1" applyBorder="1">
      <alignment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0" fillId="0" borderId="25" xfId="0" applyNumberFormat="1" applyBorder="1">
      <alignment vertical="center"/>
    </xf>
    <xf numFmtId="176" fontId="0" fillId="0" borderId="1" xfId="0" applyNumberFormat="1" applyFont="1" applyBorder="1" applyAlignment="1">
      <alignment horizontal="right" vertical="center" wrapText="1"/>
    </xf>
    <xf numFmtId="176" fontId="0" fillId="0" borderId="16" xfId="0" applyNumberForma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21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14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Fill="1" applyBorder="1">
      <alignment vertical="center"/>
    </xf>
    <xf numFmtId="176" fontId="0" fillId="0" borderId="8" xfId="0" applyNumberFormat="1" applyFont="1" applyBorder="1">
      <alignment vertical="center"/>
    </xf>
    <xf numFmtId="0" fontId="0" fillId="0" borderId="7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176" fontId="0" fillId="0" borderId="25" xfId="0" applyNumberFormat="1" applyFont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13" xfId="0" applyNumberFormat="1" applyFont="1" applyBorder="1">
      <alignment vertical="center"/>
    </xf>
    <xf numFmtId="178" fontId="0" fillId="0" borderId="4" xfId="0" applyNumberFormat="1" applyFont="1" applyFill="1" applyBorder="1" applyAlignme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0" xfId="0" applyNumberFormat="1" applyFont="1" applyBorder="1">
      <alignment vertical="center"/>
    </xf>
    <xf numFmtId="179" fontId="6" fillId="0" borderId="8" xfId="0" applyNumberFormat="1" applyFont="1" applyBorder="1">
      <alignment vertical="center"/>
    </xf>
    <xf numFmtId="179" fontId="6" fillId="0" borderId="6" xfId="0" applyNumberFormat="1" applyFont="1" applyFill="1" applyBorder="1">
      <alignment vertical="center"/>
    </xf>
    <xf numFmtId="179" fontId="6" fillId="0" borderId="0" xfId="0" applyNumberFormat="1" applyFont="1" applyFill="1" applyBorder="1">
      <alignment vertical="center"/>
    </xf>
    <xf numFmtId="179" fontId="6" fillId="0" borderId="8" xfId="0" applyNumberFormat="1" applyFont="1" applyFill="1" applyBorder="1">
      <alignment vertical="center"/>
    </xf>
    <xf numFmtId="0" fontId="6" fillId="0" borderId="2" xfId="0" applyNumberFormat="1" applyFont="1" applyBorder="1" applyAlignment="1">
      <alignment vertical="center" wrapText="1"/>
    </xf>
    <xf numFmtId="176" fontId="0" fillId="2" borderId="3" xfId="0" applyNumberFormat="1" applyFont="1" applyFill="1" applyBorder="1" applyAlignment="1">
      <alignment horizontal="right" vertical="center" wrapText="1"/>
    </xf>
    <xf numFmtId="0" fontId="0" fillId="2" borderId="22" xfId="0" applyNumberFormat="1" applyFont="1" applyFill="1" applyBorder="1" applyAlignment="1">
      <alignment vertical="center"/>
    </xf>
    <xf numFmtId="0" fontId="0" fillId="0" borderId="21" xfId="0" applyNumberFormat="1" applyBorder="1">
      <alignment vertical="center"/>
    </xf>
    <xf numFmtId="0" fontId="0" fillId="0" borderId="25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176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 wrapText="1"/>
    </xf>
    <xf numFmtId="0" fontId="0" fillId="0" borderId="0" xfId="0" applyNumberFormat="1" applyFill="1" applyBorder="1">
      <alignment vertical="center"/>
    </xf>
    <xf numFmtId="0" fontId="0" fillId="0" borderId="22" xfId="0" applyNumberFormat="1" applyBorder="1">
      <alignment vertical="center"/>
    </xf>
    <xf numFmtId="0" fontId="0" fillId="0" borderId="0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25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8" fillId="0" borderId="0" xfId="0" applyNumberFormat="1" applyFont="1">
      <alignment vertical="center"/>
    </xf>
    <xf numFmtId="0" fontId="8" fillId="0" borderId="11" xfId="0" applyNumberFormat="1" applyFont="1" applyBorder="1">
      <alignment vertical="center"/>
    </xf>
    <xf numFmtId="0" fontId="8" fillId="0" borderId="2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77" fontId="5" fillId="0" borderId="18" xfId="0" applyNumberFormat="1" applyFont="1" applyBorder="1" applyAlignment="1">
      <alignment vertical="center"/>
    </xf>
    <xf numFmtId="3" fontId="0" fillId="0" borderId="26" xfId="0" applyNumberFormat="1" applyBorder="1" applyAlignment="1">
      <alignment horizontal="center" vertical="center"/>
    </xf>
    <xf numFmtId="177" fontId="0" fillId="0" borderId="16" xfId="0" applyNumberFormat="1" applyFont="1" applyBorder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Font="1">
      <alignment vertical="center"/>
    </xf>
    <xf numFmtId="177" fontId="0" fillId="0" borderId="3" xfId="0" applyNumberFormat="1" applyFont="1" applyBorder="1" applyAlignment="1">
      <alignment vertical="center"/>
    </xf>
    <xf numFmtId="177" fontId="0" fillId="0" borderId="0" xfId="0" applyNumberFormat="1" applyFont="1" applyBorder="1">
      <alignment vertical="center"/>
    </xf>
    <xf numFmtId="176" fontId="0" fillId="0" borderId="3" xfId="0" applyNumberFormat="1" applyFont="1" applyFill="1" applyBorder="1" applyAlignment="1" applyProtection="1">
      <alignment horizontal="right" vertical="center"/>
    </xf>
    <xf numFmtId="0" fontId="0" fillId="0" borderId="45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45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right" vertical="center"/>
    </xf>
    <xf numFmtId="176" fontId="3" fillId="0" borderId="56" xfId="0" applyNumberFormat="1" applyFont="1" applyFill="1" applyBorder="1" applyAlignment="1" applyProtection="1">
      <alignment horizontal="right" vertical="center"/>
    </xf>
    <xf numFmtId="176" fontId="0" fillId="0" borderId="3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9" fontId="0" fillId="0" borderId="6" xfId="0" applyNumberFormat="1" applyFont="1" applyBorder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9" fontId="0" fillId="0" borderId="8" xfId="0" applyNumberFormat="1" applyFont="1" applyBorder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17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6" xfId="0" applyNumberFormat="1" applyFont="1" applyBorder="1" applyAlignment="1">
      <alignment vertical="center" wrapText="1"/>
    </xf>
    <xf numFmtId="0" fontId="0" fillId="0" borderId="7" xfId="0" applyNumberFormat="1" applyFont="1" applyBorder="1" applyAlignment="1">
      <alignment vertical="center"/>
    </xf>
    <xf numFmtId="176" fontId="0" fillId="0" borderId="4" xfId="0" applyNumberFormat="1" applyFont="1" applyFill="1" applyBorder="1">
      <alignment vertical="center"/>
    </xf>
    <xf numFmtId="0" fontId="0" fillId="0" borderId="9" xfId="0" applyNumberFormat="1" applyFont="1" applyFill="1" applyBorder="1">
      <alignment vertical="center"/>
    </xf>
    <xf numFmtId="0" fontId="0" fillId="0" borderId="15" xfId="0" applyNumberFormat="1" applyFont="1" applyFill="1" applyBorder="1">
      <alignment vertical="center"/>
    </xf>
    <xf numFmtId="0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0" fillId="0" borderId="27" xfId="0" applyNumberFormat="1" applyFont="1" applyBorder="1">
      <alignment vertical="center"/>
    </xf>
    <xf numFmtId="0" fontId="0" fillId="0" borderId="45" xfId="0" applyNumberFormat="1" applyFont="1" applyBorder="1" applyAlignment="1">
      <alignment vertical="center" wrapText="1"/>
    </xf>
    <xf numFmtId="0" fontId="0" fillId="0" borderId="15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1" fillId="0" borderId="45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vertical="center" wrapText="1"/>
    </xf>
    <xf numFmtId="176" fontId="0" fillId="0" borderId="0" xfId="0" applyNumberFormat="1" applyFont="1" applyFill="1" applyBorder="1" applyAlignment="1" applyProtection="1">
      <alignment vertical="center"/>
    </xf>
    <xf numFmtId="179" fontId="6" fillId="0" borderId="19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9" fillId="0" borderId="0" xfId="0" applyNumberFormat="1" applyFont="1">
      <alignment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3" xfId="0" applyNumberFormat="1" applyFont="1" applyFill="1" applyBorder="1" applyAlignment="1" applyProtection="1">
      <alignment horizontal="right" vertical="center"/>
    </xf>
    <xf numFmtId="0" fontId="9" fillId="0" borderId="10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9" fillId="0" borderId="8" xfId="0" applyNumberFormat="1" applyFont="1" applyBorder="1">
      <alignment vertical="center"/>
    </xf>
    <xf numFmtId="0" fontId="9" fillId="0" borderId="7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9" fillId="0" borderId="4" xfId="0" applyNumberFormat="1" applyFont="1" applyBorder="1">
      <alignment vertical="center"/>
    </xf>
    <xf numFmtId="0" fontId="9" fillId="0" borderId="3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9" fillId="0" borderId="21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vertical="center" wrapText="1"/>
    </xf>
    <xf numFmtId="0" fontId="9" fillId="0" borderId="2" xfId="0" applyNumberFormat="1" applyFont="1" applyBorder="1" applyAlignment="1">
      <alignment vertical="center" wrapText="1"/>
    </xf>
    <xf numFmtId="0" fontId="9" fillId="0" borderId="16" xfId="0" applyNumberFormat="1" applyFont="1" applyBorder="1" applyAlignment="1">
      <alignment vertical="center" wrapText="1"/>
    </xf>
    <xf numFmtId="176" fontId="0" fillId="0" borderId="24" xfId="0" applyNumberFormat="1" applyFont="1" applyBorder="1" applyAlignment="1">
      <alignment horizontal="right" vertical="center"/>
    </xf>
    <xf numFmtId="0" fontId="9" fillId="0" borderId="5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9" fontId="0" fillId="0" borderId="4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25" xfId="0" applyNumberFormat="1" applyFont="1" applyBorder="1">
      <alignment vertical="center"/>
    </xf>
    <xf numFmtId="0" fontId="9" fillId="0" borderId="6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177" fontId="0" fillId="0" borderId="3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0" fillId="0" borderId="41" xfId="0" applyNumberFormat="1" applyFont="1" applyBorder="1" applyAlignment="1">
      <alignment horizontal="right" vertical="center"/>
    </xf>
    <xf numFmtId="176" fontId="0" fillId="0" borderId="3" xfId="0" applyNumberFormat="1" applyFont="1" applyBorder="1" applyAlignment="1">
      <alignment vertical="center"/>
    </xf>
    <xf numFmtId="3" fontId="0" fillId="0" borderId="4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177" fontId="0" fillId="0" borderId="26" xfId="0" applyNumberFormat="1" applyBorder="1" applyAlignment="1">
      <alignment vertical="center"/>
    </xf>
    <xf numFmtId="0" fontId="0" fillId="0" borderId="57" xfId="0" applyNumberFormat="1" applyBorder="1">
      <alignment vertical="center"/>
    </xf>
    <xf numFmtId="0" fontId="0" fillId="0" borderId="58" xfId="0" applyNumberFormat="1" applyBorder="1">
      <alignment vertical="center"/>
    </xf>
    <xf numFmtId="0" fontId="0" fillId="0" borderId="60" xfId="0" applyNumberFormat="1" applyBorder="1" applyAlignment="1">
      <alignment vertical="center" wrapText="1"/>
    </xf>
    <xf numFmtId="0" fontId="0" fillId="0" borderId="29" xfId="0" applyNumberFormat="1" applyBorder="1" applyAlignment="1">
      <alignment vertical="center" wrapText="1"/>
    </xf>
    <xf numFmtId="177" fontId="0" fillId="0" borderId="60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0" fontId="6" fillId="0" borderId="59" xfId="0" applyNumberFormat="1" applyFont="1" applyBorder="1" applyAlignment="1">
      <alignment vertical="center" wrapText="1"/>
    </xf>
    <xf numFmtId="176" fontId="0" fillId="0" borderId="59" xfId="0" applyNumberFormat="1" applyBorder="1">
      <alignment vertical="center"/>
    </xf>
    <xf numFmtId="0" fontId="0" fillId="0" borderId="59" xfId="0" applyNumberFormat="1" applyBorder="1">
      <alignment vertical="center"/>
    </xf>
    <xf numFmtId="179" fontId="6" fillId="0" borderId="59" xfId="0" applyNumberFormat="1" applyFont="1" applyBorder="1">
      <alignment vertical="center"/>
    </xf>
    <xf numFmtId="0" fontId="0" fillId="0" borderId="62" xfId="0" applyNumberFormat="1" applyBorder="1">
      <alignment vertical="center"/>
    </xf>
    <xf numFmtId="3" fontId="0" fillId="0" borderId="29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 applyProtection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176" fontId="9" fillId="0" borderId="0" xfId="0" applyNumberFormat="1" applyFont="1" applyBorder="1">
      <alignment vertical="center"/>
    </xf>
    <xf numFmtId="0" fontId="9" fillId="2" borderId="27" xfId="0" applyNumberFormat="1" applyFont="1" applyFill="1" applyBorder="1" applyAlignment="1">
      <alignment vertical="center"/>
    </xf>
    <xf numFmtId="0" fontId="0" fillId="2" borderId="4" xfId="0" applyNumberFormat="1" applyFill="1" applyBorder="1" applyAlignment="1">
      <alignment vertical="center"/>
    </xf>
    <xf numFmtId="0" fontId="0" fillId="2" borderId="26" xfId="0" applyNumberFormat="1" applyFill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6" xfId="0" applyNumberFormat="1" applyBorder="1" applyAlignment="1">
      <alignment vertical="center"/>
    </xf>
    <xf numFmtId="0" fontId="9" fillId="2" borderId="25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1" xfId="0" applyNumberFormat="1" applyFont="1" applyBorder="1" applyAlignment="1">
      <alignment horizontal="center" vertical="center" wrapText="1"/>
    </xf>
    <xf numFmtId="0" fontId="0" fillId="0" borderId="32" xfId="0" applyNumberFormat="1" applyFont="1" applyBorder="1" applyAlignment="1">
      <alignment vertical="center"/>
    </xf>
    <xf numFmtId="0" fontId="0" fillId="0" borderId="32" xfId="0" applyNumberFormat="1" applyBorder="1" applyAlignment="1">
      <alignment vertical="center"/>
    </xf>
    <xf numFmtId="0" fontId="0" fillId="0" borderId="33" xfId="0" applyNumberForma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31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25" xfId="0" applyNumberFormat="1" applyFont="1" applyFill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4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2" xfId="0" applyNumberFormat="1" applyBorder="1" applyAlignment="1">
      <alignment horizontal="center" vertical="center" wrapText="1"/>
    </xf>
    <xf numFmtId="0" fontId="3" fillId="0" borderId="2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0" fontId="3" fillId="0" borderId="47" xfId="0" applyNumberFormat="1" applyFont="1" applyBorder="1" applyAlignment="1">
      <alignment horizontal="center" vertical="center"/>
    </xf>
    <xf numFmtId="177" fontId="3" fillId="0" borderId="39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48" xfId="0" applyNumberFormat="1" applyFon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/>
    </xf>
    <xf numFmtId="0" fontId="0" fillId="0" borderId="44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vertical="center"/>
    </xf>
    <xf numFmtId="0" fontId="0" fillId="0" borderId="45" xfId="0" applyNumberFormat="1" applyFont="1" applyBorder="1" applyAlignment="1">
      <alignment vertical="center"/>
    </xf>
    <xf numFmtId="0" fontId="0" fillId="0" borderId="27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vertical="center"/>
    </xf>
    <xf numFmtId="0" fontId="0" fillId="0" borderId="26" xfId="0" applyNumberFormat="1" applyFont="1" applyFill="1" applyBorder="1" applyAlignment="1">
      <alignment vertical="center"/>
    </xf>
    <xf numFmtId="0" fontId="0" fillId="0" borderId="25" xfId="0" applyNumberFormat="1" applyFont="1" applyFill="1" applyBorder="1" applyAlignment="1">
      <alignment vertical="center"/>
    </xf>
    <xf numFmtId="0" fontId="3" fillId="0" borderId="49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50" xfId="0" applyNumberFormat="1" applyFont="1" applyBorder="1" applyAlignment="1">
      <alignment horizontal="center" vertical="center"/>
    </xf>
    <xf numFmtId="0" fontId="0" fillId="0" borderId="27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2" xfId="0" applyNumberFormat="1" applyFont="1" applyBorder="1" applyAlignment="1">
      <alignment vertical="center" wrapText="1"/>
    </xf>
    <xf numFmtId="0" fontId="0" fillId="0" borderId="16" xfId="0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16" xfId="0" applyNumberFormat="1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vertical="center"/>
    </xf>
    <xf numFmtId="176" fontId="0" fillId="0" borderId="16" xfId="0" applyNumberFormat="1" applyFont="1" applyBorder="1" applyAlignment="1">
      <alignment vertical="center"/>
    </xf>
    <xf numFmtId="178" fontId="0" fillId="0" borderId="4" xfId="0" applyNumberFormat="1" applyFont="1" applyFill="1" applyBorder="1" applyAlignment="1">
      <alignment horizontal="center" vertical="center"/>
    </xf>
    <xf numFmtId="0" fontId="9" fillId="0" borderId="25" xfId="0" applyNumberFormat="1" applyFont="1" applyBorder="1" applyAlignment="1">
      <alignment vertical="center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/>
    </xf>
    <xf numFmtId="0" fontId="3" fillId="0" borderId="52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/>
    </xf>
    <xf numFmtId="0" fontId="3" fillId="0" borderId="54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9" fillId="0" borderId="55" xfId="0" applyNumberFormat="1" applyFon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29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22" xfId="0" applyNumberFormat="1" applyBorder="1" applyAlignment="1">
      <alignment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9" fillId="0" borderId="25" xfId="0" applyNumberFormat="1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16" xfId="0" applyNumberFormat="1" applyFont="1" applyBorder="1" applyAlignment="1">
      <alignment horizontal="left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left" vertical="center"/>
    </xf>
    <xf numFmtId="0" fontId="3" fillId="0" borderId="55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0" fontId="0" fillId="0" borderId="37" xfId="0" applyNumberFormat="1" applyBorder="1" applyAlignment="1">
      <alignment vertical="center" wrapText="1"/>
    </xf>
    <xf numFmtId="177" fontId="0" fillId="0" borderId="54" xfId="0" applyNumberFormat="1" applyBorder="1" applyAlignment="1">
      <alignment vertical="center"/>
    </xf>
    <xf numFmtId="176" fontId="0" fillId="0" borderId="39" xfId="0" applyNumberFormat="1" applyBorder="1" applyAlignment="1">
      <alignment vertical="center"/>
    </xf>
    <xf numFmtId="0" fontId="6" fillId="0" borderId="37" xfId="0" applyNumberFormat="1" applyFont="1" applyBorder="1" applyAlignment="1">
      <alignment vertical="center" wrapText="1"/>
    </xf>
    <xf numFmtId="176" fontId="0" fillId="0" borderId="37" xfId="0" applyNumberFormat="1" applyBorder="1">
      <alignment vertical="center"/>
    </xf>
    <xf numFmtId="179" fontId="6" fillId="0" borderId="37" xfId="0" applyNumberFormat="1" applyFont="1" applyBorder="1">
      <alignment vertical="center"/>
    </xf>
    <xf numFmtId="0" fontId="3" fillId="0" borderId="14" xfId="0" applyNumberFormat="1" applyFont="1" applyBorder="1" applyAlignment="1">
      <alignment horizontal="center" vertical="center"/>
    </xf>
    <xf numFmtId="0" fontId="0" fillId="0" borderId="63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H3" sqref="H3"/>
    </sheetView>
  </sheetViews>
  <sheetFormatPr defaultRowHeight="16.5"/>
  <cols>
    <col min="1" max="2" width="8.625" customWidth="1"/>
    <col min="3" max="3" width="8.625" style="26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34" t="s">
        <v>132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>
      <c r="A2" s="235" t="s">
        <v>60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</row>
    <row r="3" spans="1:12">
      <c r="A3" s="150" t="s">
        <v>133</v>
      </c>
    </row>
    <row r="4" spans="1:12" ht="32.25" customHeight="1">
      <c r="A4" s="236" t="s">
        <v>0</v>
      </c>
      <c r="B4" s="237"/>
      <c r="C4" s="237"/>
      <c r="D4" s="236"/>
      <c r="E4" s="237"/>
      <c r="F4" s="237"/>
      <c r="G4" s="238" t="s">
        <v>19</v>
      </c>
      <c r="H4" s="239"/>
      <c r="I4" s="239"/>
      <c r="J4" s="238"/>
      <c r="K4" s="239"/>
      <c r="L4" s="239"/>
    </row>
    <row r="5" spans="1:12" ht="32.25" customHeight="1">
      <c r="A5" s="246" t="s">
        <v>25</v>
      </c>
      <c r="B5" s="241"/>
      <c r="C5" s="241"/>
      <c r="D5" s="214" t="s">
        <v>135</v>
      </c>
      <c r="E5" s="214" t="s">
        <v>136</v>
      </c>
      <c r="F5" s="244" t="s">
        <v>18</v>
      </c>
      <c r="G5" s="240" t="s">
        <v>25</v>
      </c>
      <c r="H5" s="241"/>
      <c r="I5" s="241"/>
      <c r="J5" s="214" t="s">
        <v>137</v>
      </c>
      <c r="K5" s="214" t="s">
        <v>136</v>
      </c>
      <c r="L5" s="244" t="s">
        <v>18</v>
      </c>
    </row>
    <row r="6" spans="1:12" ht="32.25" customHeight="1" thickBot="1">
      <c r="A6" s="247" t="s">
        <v>16</v>
      </c>
      <c r="B6" s="248"/>
      <c r="C6" s="248"/>
      <c r="D6" s="215"/>
      <c r="E6" s="215"/>
      <c r="F6" s="245"/>
      <c r="G6" s="242" t="s">
        <v>16</v>
      </c>
      <c r="H6" s="243"/>
      <c r="I6" s="243"/>
      <c r="J6" s="215"/>
      <c r="K6" s="215"/>
      <c r="L6" s="245"/>
    </row>
    <row r="7" spans="1:12" ht="26.1" customHeight="1" thickTop="1">
      <c r="A7" s="222" t="s">
        <v>84</v>
      </c>
      <c r="B7" s="217"/>
      <c r="C7" s="218"/>
      <c r="D7" s="102">
        <v>29311200</v>
      </c>
      <c r="E7" s="102">
        <v>29311200</v>
      </c>
      <c r="F7" s="168">
        <f t="shared" ref="F7:F22" si="0">(D7-E7)</f>
        <v>0</v>
      </c>
      <c r="G7" s="216" t="s">
        <v>17</v>
      </c>
      <c r="H7" s="217"/>
      <c r="I7" s="218"/>
      <c r="J7" s="196">
        <v>90659050</v>
      </c>
      <c r="K7" s="196">
        <f>SUM(K8,K9)</f>
        <v>92680000</v>
      </c>
      <c r="L7" s="151">
        <f>(J7-K7)</f>
        <v>-2020950</v>
      </c>
    </row>
    <row r="8" spans="1:12" ht="26.1" customHeight="1">
      <c r="A8" s="34"/>
      <c r="B8" s="219" t="s">
        <v>69</v>
      </c>
      <c r="C8" s="220"/>
      <c r="D8" s="105">
        <v>29311200</v>
      </c>
      <c r="E8" s="105">
        <v>29311200</v>
      </c>
      <c r="F8" s="107">
        <f t="shared" si="0"/>
        <v>0</v>
      </c>
      <c r="G8" s="108"/>
      <c r="H8" s="219" t="s">
        <v>30</v>
      </c>
      <c r="I8" s="220"/>
      <c r="J8" s="197">
        <v>82059050</v>
      </c>
      <c r="K8" s="197">
        <v>84080000</v>
      </c>
      <c r="L8" s="107">
        <f t="shared" ref="L8:L21" si="1">(J8-K8)</f>
        <v>-2020950</v>
      </c>
    </row>
    <row r="9" spans="1:12" ht="26.1" customHeight="1">
      <c r="A9" s="223" t="s">
        <v>37</v>
      </c>
      <c r="B9" s="224"/>
      <c r="C9" s="225"/>
      <c r="D9" s="36">
        <v>0</v>
      </c>
      <c r="E9" s="36">
        <v>0</v>
      </c>
      <c r="F9" s="107">
        <f t="shared" si="0"/>
        <v>0</v>
      </c>
      <c r="G9" s="109"/>
      <c r="H9" s="219" t="s">
        <v>14</v>
      </c>
      <c r="I9" s="220"/>
      <c r="J9" s="36">
        <v>8600000</v>
      </c>
      <c r="K9" s="36">
        <v>8600000</v>
      </c>
      <c r="L9" s="107">
        <f t="shared" si="1"/>
        <v>0</v>
      </c>
    </row>
    <row r="10" spans="1:12" ht="26.1" customHeight="1">
      <c r="A10" s="46"/>
      <c r="B10" s="226" t="s">
        <v>93</v>
      </c>
      <c r="C10" s="225"/>
      <c r="D10" s="36">
        <v>0</v>
      </c>
      <c r="E10" s="36">
        <v>0</v>
      </c>
      <c r="F10" s="107">
        <f t="shared" si="0"/>
        <v>0</v>
      </c>
      <c r="G10" s="207" t="s">
        <v>24</v>
      </c>
      <c r="H10" s="208"/>
      <c r="I10" s="209"/>
      <c r="J10" s="36">
        <v>15000000</v>
      </c>
      <c r="K10" s="36">
        <v>15000000</v>
      </c>
      <c r="L10" s="152">
        <f>(J10-K10)</f>
        <v>0</v>
      </c>
    </row>
    <row r="11" spans="1:12" ht="26.1" customHeight="1">
      <c r="A11" s="221" t="s">
        <v>49</v>
      </c>
      <c r="B11" s="208"/>
      <c r="C11" s="209"/>
      <c r="D11" s="36">
        <v>1000000</v>
      </c>
      <c r="E11" s="36">
        <v>500000</v>
      </c>
      <c r="F11" s="107">
        <f t="shared" si="0"/>
        <v>500000</v>
      </c>
      <c r="G11" s="110"/>
      <c r="H11" s="219" t="s">
        <v>13</v>
      </c>
      <c r="I11" s="220"/>
      <c r="J11" s="36">
        <v>15000000</v>
      </c>
      <c r="K11" s="36">
        <v>15000000</v>
      </c>
      <c r="L11" s="107">
        <f t="shared" si="1"/>
        <v>0</v>
      </c>
    </row>
    <row r="12" spans="1:12" ht="26.1" customHeight="1">
      <c r="A12" s="35"/>
      <c r="B12" s="219" t="s">
        <v>49</v>
      </c>
      <c r="C12" s="220"/>
      <c r="D12" s="36">
        <v>1000000</v>
      </c>
      <c r="E12" s="36">
        <v>500000</v>
      </c>
      <c r="F12" s="107">
        <f t="shared" si="0"/>
        <v>500000</v>
      </c>
      <c r="G12" s="207" t="s">
        <v>31</v>
      </c>
      <c r="H12" s="208"/>
      <c r="I12" s="209"/>
      <c r="J12" s="36">
        <v>9636950</v>
      </c>
      <c r="K12" s="36">
        <f>SUM(K13,K14)</f>
        <v>7520000</v>
      </c>
      <c r="L12" s="152">
        <f>(J12-K12)</f>
        <v>2116950</v>
      </c>
    </row>
    <row r="13" spans="1:12" ht="26.1" customHeight="1">
      <c r="A13" s="221" t="s">
        <v>107</v>
      </c>
      <c r="B13" s="208"/>
      <c r="C13" s="209"/>
      <c r="D13" s="155">
        <v>78364800</v>
      </c>
      <c r="E13" s="155">
        <v>78364800</v>
      </c>
      <c r="F13" s="107">
        <f t="shared" si="0"/>
        <v>0</v>
      </c>
      <c r="G13" s="111"/>
      <c r="H13" s="226" t="s">
        <v>14</v>
      </c>
      <c r="I13" s="225"/>
      <c r="J13" s="36">
        <v>9336950</v>
      </c>
      <c r="K13" s="36">
        <v>7220000</v>
      </c>
      <c r="L13" s="107">
        <f t="shared" si="1"/>
        <v>2116950</v>
      </c>
    </row>
    <row r="14" spans="1:12" ht="26.1" customHeight="1">
      <c r="A14" s="34"/>
      <c r="B14" s="219" t="s">
        <v>11</v>
      </c>
      <c r="C14" s="220"/>
      <c r="D14" s="155">
        <v>78364800</v>
      </c>
      <c r="E14" s="155">
        <v>78364800</v>
      </c>
      <c r="F14" s="107">
        <f t="shared" si="0"/>
        <v>0</v>
      </c>
      <c r="G14" s="112"/>
      <c r="H14" s="226" t="s">
        <v>33</v>
      </c>
      <c r="I14" s="225"/>
      <c r="J14" s="43">
        <v>300000</v>
      </c>
      <c r="K14" s="43">
        <v>300000</v>
      </c>
      <c r="L14" s="107">
        <f t="shared" si="1"/>
        <v>0</v>
      </c>
    </row>
    <row r="15" spans="1:12" ht="26.1" customHeight="1">
      <c r="A15" s="221" t="s">
        <v>20</v>
      </c>
      <c r="B15" s="208"/>
      <c r="C15" s="209"/>
      <c r="D15" s="36">
        <v>1500000</v>
      </c>
      <c r="E15" s="36">
        <v>1200000</v>
      </c>
      <c r="F15" s="107">
        <f t="shared" si="0"/>
        <v>300000</v>
      </c>
      <c r="G15" s="233" t="s">
        <v>115</v>
      </c>
      <c r="H15" s="208"/>
      <c r="I15" s="209"/>
      <c r="J15" s="36">
        <v>3000000</v>
      </c>
      <c r="K15" s="36">
        <v>3500000</v>
      </c>
      <c r="L15" s="107">
        <f t="shared" si="1"/>
        <v>-500000</v>
      </c>
    </row>
    <row r="16" spans="1:12" ht="26.1" customHeight="1">
      <c r="A16" s="46"/>
      <c r="B16" s="83" t="s">
        <v>20</v>
      </c>
      <c r="C16" s="45"/>
      <c r="D16" s="36">
        <v>1500000</v>
      </c>
      <c r="E16" s="36">
        <v>1200000</v>
      </c>
      <c r="F16" s="107">
        <f t="shared" si="0"/>
        <v>300000</v>
      </c>
      <c r="G16" s="113"/>
      <c r="H16" s="230" t="s">
        <v>115</v>
      </c>
      <c r="I16" s="213"/>
      <c r="J16" s="43">
        <v>3000000</v>
      </c>
      <c r="K16" s="43">
        <v>3500000</v>
      </c>
      <c r="L16" s="107">
        <f t="shared" si="1"/>
        <v>-500000</v>
      </c>
    </row>
    <row r="17" spans="1:12" ht="26.1" customHeight="1">
      <c r="A17" s="231" t="s">
        <v>22</v>
      </c>
      <c r="B17" s="205"/>
      <c r="C17" s="206"/>
      <c r="D17" s="80">
        <v>120000</v>
      </c>
      <c r="E17" s="80">
        <v>20000</v>
      </c>
      <c r="F17" s="107">
        <f t="shared" si="0"/>
        <v>100000</v>
      </c>
      <c r="G17" s="207" t="s">
        <v>15</v>
      </c>
      <c r="H17" s="208"/>
      <c r="I17" s="209"/>
      <c r="J17" s="36">
        <v>0</v>
      </c>
      <c r="K17" s="36">
        <v>0</v>
      </c>
      <c r="L17" s="107">
        <f t="shared" ref="L17:L18" si="2">(J17-K17)</f>
        <v>0</v>
      </c>
    </row>
    <row r="18" spans="1:12" ht="26.1" customHeight="1">
      <c r="A18" s="81"/>
      <c r="B18" s="232" t="s">
        <v>22</v>
      </c>
      <c r="C18" s="211"/>
      <c r="D18" s="80">
        <v>120000</v>
      </c>
      <c r="E18" s="80">
        <v>20000</v>
      </c>
      <c r="F18" s="107">
        <f t="shared" si="0"/>
        <v>100000</v>
      </c>
      <c r="G18" s="113"/>
      <c r="H18" s="212" t="s">
        <v>15</v>
      </c>
      <c r="I18" s="213"/>
      <c r="J18" s="43">
        <v>0</v>
      </c>
      <c r="K18" s="43">
        <v>0</v>
      </c>
      <c r="L18" s="107">
        <f t="shared" si="2"/>
        <v>0</v>
      </c>
    </row>
    <row r="19" spans="1:12" ht="26.1" customHeight="1">
      <c r="A19" s="204" t="s">
        <v>114</v>
      </c>
      <c r="B19" s="205"/>
      <c r="C19" s="206"/>
      <c r="D19" s="80">
        <v>3000000</v>
      </c>
      <c r="E19" s="80">
        <v>2300000</v>
      </c>
      <c r="F19" s="107">
        <f t="shared" si="0"/>
        <v>700000</v>
      </c>
      <c r="G19" s="207"/>
      <c r="H19" s="208"/>
      <c r="I19" s="209"/>
      <c r="J19" s="36"/>
      <c r="K19" s="36"/>
      <c r="L19" s="107">
        <f t="shared" ref="L19:L20" si="3">(J19-K19)</f>
        <v>0</v>
      </c>
    </row>
    <row r="20" spans="1:12" ht="26.1" customHeight="1">
      <c r="A20" s="81"/>
      <c r="B20" s="210" t="s">
        <v>114</v>
      </c>
      <c r="C20" s="211"/>
      <c r="D20" s="80">
        <v>3000000</v>
      </c>
      <c r="E20" s="80">
        <v>2300000</v>
      </c>
      <c r="F20" s="107">
        <f t="shared" si="0"/>
        <v>700000</v>
      </c>
      <c r="G20" s="113"/>
      <c r="H20" s="212"/>
      <c r="I20" s="213"/>
      <c r="J20" s="43"/>
      <c r="K20" s="43"/>
      <c r="L20" s="107">
        <f t="shared" si="3"/>
        <v>0</v>
      </c>
    </row>
    <row r="21" spans="1:12" ht="26.1" customHeight="1">
      <c r="A21" s="231" t="s">
        <v>26</v>
      </c>
      <c r="B21" s="205"/>
      <c r="C21" s="206"/>
      <c r="D21" s="80">
        <v>5000000</v>
      </c>
      <c r="E21" s="80">
        <v>7004000</v>
      </c>
      <c r="F21" s="107">
        <f t="shared" si="0"/>
        <v>-2004000</v>
      </c>
      <c r="G21" s="207"/>
      <c r="H21" s="208"/>
      <c r="I21" s="209"/>
      <c r="J21" s="36"/>
      <c r="K21" s="36"/>
      <c r="L21" s="107">
        <f t="shared" si="1"/>
        <v>0</v>
      </c>
    </row>
    <row r="22" spans="1:12" ht="26.1" customHeight="1" thickBot="1">
      <c r="A22" s="81"/>
      <c r="B22" s="232" t="s">
        <v>26</v>
      </c>
      <c r="C22" s="211"/>
      <c r="D22" s="80">
        <v>5000000</v>
      </c>
      <c r="E22" s="80">
        <v>7004000</v>
      </c>
      <c r="F22" s="114">
        <f t="shared" si="0"/>
        <v>-2004000</v>
      </c>
      <c r="G22" s="47"/>
      <c r="H22" s="212"/>
      <c r="I22" s="213"/>
      <c r="J22" s="43"/>
      <c r="K22" s="43"/>
      <c r="L22" s="38"/>
    </row>
    <row r="23" spans="1:12" ht="24.95" customHeight="1" thickTop="1" thickBot="1">
      <c r="A23" s="227" t="s">
        <v>21</v>
      </c>
      <c r="B23" s="228"/>
      <c r="C23" s="228"/>
      <c r="D23" s="37">
        <f>SUM(D7,D9,D11,D13,D15,D17,D19,D21)</f>
        <v>118296000</v>
      </c>
      <c r="E23" s="37">
        <f>SUM(E7,E11,E13,E15,E17,E19,E21)</f>
        <v>118700000</v>
      </c>
      <c r="F23" s="115">
        <f>SUM(F7,F9,F11,F13,F15,F17,F19,F21,)</f>
        <v>-404000</v>
      </c>
      <c r="G23" s="229" t="s">
        <v>29</v>
      </c>
      <c r="H23" s="228"/>
      <c r="I23" s="228"/>
      <c r="J23" s="37">
        <f>SUM(J7,J10,J12,J15,J17)</f>
        <v>118296000</v>
      </c>
      <c r="K23" s="27">
        <f>SUM(K7,K10,K12,K15)</f>
        <v>118700000</v>
      </c>
      <c r="L23" s="27">
        <f>SUM(L7,L10,L12,L15)</f>
        <v>-404000</v>
      </c>
    </row>
    <row r="24" spans="1:12">
      <c r="A24" s="26"/>
      <c r="B24" s="26"/>
      <c r="D24" s="25"/>
      <c r="E24" s="25"/>
      <c r="F24" s="25"/>
      <c r="G24" s="26"/>
      <c r="H24" s="26"/>
      <c r="I24" s="26"/>
      <c r="J24" s="25"/>
      <c r="K24" s="25"/>
      <c r="L24" s="25"/>
    </row>
    <row r="26" spans="1:12">
      <c r="C26"/>
      <c r="J26"/>
      <c r="K26"/>
      <c r="L26"/>
    </row>
    <row r="27" spans="1:12">
      <c r="C27"/>
      <c r="J27"/>
      <c r="K27"/>
      <c r="L27"/>
    </row>
  </sheetData>
  <mergeCells count="47">
    <mergeCell ref="H22:I22"/>
    <mergeCell ref="H13:I13"/>
    <mergeCell ref="H14:I14"/>
    <mergeCell ref="A1:L1"/>
    <mergeCell ref="A2:L2"/>
    <mergeCell ref="A4:F4"/>
    <mergeCell ref="G4:L4"/>
    <mergeCell ref="K5:K6"/>
    <mergeCell ref="G5:I5"/>
    <mergeCell ref="G6:I6"/>
    <mergeCell ref="F5:F6"/>
    <mergeCell ref="L5:L6"/>
    <mergeCell ref="A5:C5"/>
    <mergeCell ref="A6:C6"/>
    <mergeCell ref="E5:E6"/>
    <mergeCell ref="G12:I12"/>
    <mergeCell ref="A23:C23"/>
    <mergeCell ref="G23:I23"/>
    <mergeCell ref="A13:C13"/>
    <mergeCell ref="B14:C14"/>
    <mergeCell ref="H11:I11"/>
    <mergeCell ref="H16:I16"/>
    <mergeCell ref="A21:C21"/>
    <mergeCell ref="B22:C22"/>
    <mergeCell ref="A15:C15"/>
    <mergeCell ref="G15:I15"/>
    <mergeCell ref="G21:I21"/>
    <mergeCell ref="A17:C17"/>
    <mergeCell ref="B18:C18"/>
    <mergeCell ref="G17:I17"/>
    <mergeCell ref="H18:I18"/>
    <mergeCell ref="B12:C12"/>
    <mergeCell ref="J5:J6"/>
    <mergeCell ref="G7:I7"/>
    <mergeCell ref="H8:I8"/>
    <mergeCell ref="A11:C11"/>
    <mergeCell ref="A7:C7"/>
    <mergeCell ref="B8:C8"/>
    <mergeCell ref="H9:I9"/>
    <mergeCell ref="G10:I10"/>
    <mergeCell ref="A9:C9"/>
    <mergeCell ref="B10:C10"/>
    <mergeCell ref="A19:C19"/>
    <mergeCell ref="G19:I19"/>
    <mergeCell ref="B20:C20"/>
    <mergeCell ref="H20:I20"/>
    <mergeCell ref="D5:D6"/>
  </mergeCells>
  <phoneticPr fontId="10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0"/>
  <sheetViews>
    <sheetView workbookViewId="0">
      <selection activeCell="B2" sqref="B2"/>
    </sheetView>
  </sheetViews>
  <sheetFormatPr defaultRowHeight="16.5"/>
  <cols>
    <col min="3" max="4" width="16" customWidth="1"/>
    <col min="5" max="5" width="12.75" style="104" customWidth="1"/>
    <col min="6" max="6" width="12.75" style="1" customWidth="1"/>
    <col min="8" max="8" width="7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12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1" style="1" bestFit="1" customWidth="1"/>
    <col min="23" max="23" width="2.875" customWidth="1"/>
  </cols>
  <sheetData>
    <row r="1" spans="1:23" ht="20.25">
      <c r="A1" s="24" t="s">
        <v>134</v>
      </c>
    </row>
    <row r="2" spans="1:23">
      <c r="V2" s="253" t="s">
        <v>63</v>
      </c>
      <c r="W2" s="254"/>
    </row>
    <row r="3" spans="1:23" ht="20.100000000000001" customHeight="1">
      <c r="A3" s="265" t="s">
        <v>68</v>
      </c>
      <c r="B3" s="255"/>
      <c r="C3" s="255"/>
      <c r="D3" s="258" t="s">
        <v>135</v>
      </c>
      <c r="E3" s="258" t="s">
        <v>136</v>
      </c>
      <c r="F3" s="260" t="s">
        <v>18</v>
      </c>
      <c r="G3" s="255" t="s">
        <v>35</v>
      </c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6"/>
    </row>
    <row r="4" spans="1:23" s="26" customFormat="1" ht="20.100000000000001" customHeight="1">
      <c r="A4" s="246" t="s">
        <v>59</v>
      </c>
      <c r="B4" s="241"/>
      <c r="C4" s="241"/>
      <c r="D4" s="259"/>
      <c r="E4" s="259"/>
      <c r="F4" s="26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57"/>
    </row>
    <row r="5" spans="1:23" s="26" customFormat="1" ht="20.100000000000001" customHeight="1">
      <c r="A5" s="266" t="s">
        <v>42</v>
      </c>
      <c r="B5" s="267"/>
      <c r="C5" s="268"/>
      <c r="D5" s="176">
        <v>29311200</v>
      </c>
      <c r="E5" s="176">
        <v>29311200</v>
      </c>
      <c r="F5" s="116">
        <f>(E5-D5)</f>
        <v>0</v>
      </c>
      <c r="G5" s="59"/>
      <c r="H5" s="58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8"/>
      <c r="W5" s="93"/>
    </row>
    <row r="6" spans="1:23" s="26" customFormat="1" ht="20.100000000000001" customHeight="1">
      <c r="A6" s="117"/>
      <c r="B6" s="219" t="s">
        <v>64</v>
      </c>
      <c r="C6" s="220"/>
      <c r="D6" s="176">
        <v>29311200</v>
      </c>
      <c r="E6" s="176">
        <f>SUM(E7,E9)</f>
        <v>29311200</v>
      </c>
      <c r="F6" s="170">
        <f>(E6-D6)</f>
        <v>0</v>
      </c>
      <c r="G6" s="173"/>
      <c r="H6" s="58"/>
      <c r="I6" s="161"/>
      <c r="J6" s="59"/>
      <c r="K6" s="59"/>
      <c r="L6" s="59"/>
      <c r="M6" s="59"/>
      <c r="N6" s="59"/>
      <c r="O6" s="161"/>
      <c r="P6" s="59"/>
      <c r="Q6" s="59"/>
      <c r="R6" s="161"/>
      <c r="S6" s="59"/>
      <c r="T6" s="171"/>
      <c r="U6" s="161"/>
      <c r="V6" s="58"/>
      <c r="W6" s="172"/>
    </row>
    <row r="7" spans="1:23" s="26" customFormat="1" ht="20.100000000000001" customHeight="1">
      <c r="A7" s="118"/>
      <c r="B7" s="163"/>
      <c r="C7" s="262" t="s">
        <v>129</v>
      </c>
      <c r="D7" s="249">
        <v>19591200</v>
      </c>
      <c r="E7" s="249">
        <f>SUM(V7,V8)</f>
        <v>19591200</v>
      </c>
      <c r="F7" s="251"/>
      <c r="G7" s="169" t="s">
        <v>123</v>
      </c>
      <c r="H7" s="51">
        <v>50190</v>
      </c>
      <c r="I7" s="174" t="s">
        <v>124</v>
      </c>
      <c r="J7" s="52" t="s">
        <v>78</v>
      </c>
      <c r="K7" s="52">
        <v>30</v>
      </c>
      <c r="L7" s="52" t="s">
        <v>40</v>
      </c>
      <c r="M7" s="52" t="s">
        <v>78</v>
      </c>
      <c r="N7" s="52">
        <v>2</v>
      </c>
      <c r="O7" s="174" t="s">
        <v>125</v>
      </c>
      <c r="P7" s="52" t="s">
        <v>78</v>
      </c>
      <c r="Q7" s="52">
        <v>12</v>
      </c>
      <c r="R7" s="174" t="s">
        <v>126</v>
      </c>
      <c r="S7" s="52" t="s">
        <v>78</v>
      </c>
      <c r="T7" s="120">
        <v>0.2</v>
      </c>
      <c r="U7" s="174" t="s">
        <v>127</v>
      </c>
      <c r="V7" s="51">
        <f>H7*K7*N7*Q7*T7</f>
        <v>7227360</v>
      </c>
      <c r="W7" s="175" t="s">
        <v>124</v>
      </c>
    </row>
    <row r="8" spans="1:23" s="26" customFormat="1" ht="20.100000000000001" customHeight="1">
      <c r="A8" s="118"/>
      <c r="B8" s="54"/>
      <c r="C8" s="263"/>
      <c r="D8" s="250"/>
      <c r="E8" s="250"/>
      <c r="F8" s="252"/>
      <c r="G8" s="159" t="s">
        <v>128</v>
      </c>
      <c r="H8" s="61">
        <v>42930</v>
      </c>
      <c r="I8" s="63" t="s">
        <v>79</v>
      </c>
      <c r="J8" s="63" t="s">
        <v>78</v>
      </c>
      <c r="K8" s="63">
        <v>30</v>
      </c>
      <c r="L8" s="63" t="s">
        <v>40</v>
      </c>
      <c r="M8" s="63" t="s">
        <v>78</v>
      </c>
      <c r="N8" s="63">
        <v>4</v>
      </c>
      <c r="O8" s="63" t="s">
        <v>41</v>
      </c>
      <c r="P8" s="63" t="s">
        <v>78</v>
      </c>
      <c r="Q8" s="63">
        <v>12</v>
      </c>
      <c r="R8" s="63" t="s">
        <v>23</v>
      </c>
      <c r="S8" s="63" t="s">
        <v>78</v>
      </c>
      <c r="T8" s="123">
        <v>0.2</v>
      </c>
      <c r="U8" s="63" t="s">
        <v>95</v>
      </c>
      <c r="V8" s="61">
        <f>H8*K8*N8*Q8*T8</f>
        <v>12363840</v>
      </c>
      <c r="W8" s="69" t="s">
        <v>79</v>
      </c>
    </row>
    <row r="9" spans="1:23" s="26" customFormat="1" ht="20.100000000000001" customHeight="1">
      <c r="A9" s="118"/>
      <c r="B9" s="54"/>
      <c r="C9" s="264"/>
      <c r="D9" s="198">
        <v>9720000</v>
      </c>
      <c r="E9" s="198">
        <f>V9</f>
        <v>9720000</v>
      </c>
      <c r="F9" s="116">
        <f>(E9-D9)</f>
        <v>0</v>
      </c>
      <c r="G9" s="41" t="s">
        <v>76</v>
      </c>
      <c r="H9" s="61">
        <v>4500</v>
      </c>
      <c r="I9" s="63" t="s">
        <v>79</v>
      </c>
      <c r="J9" s="63" t="s">
        <v>78</v>
      </c>
      <c r="K9" s="63">
        <v>30</v>
      </c>
      <c r="L9" s="63" t="s">
        <v>40</v>
      </c>
      <c r="M9" s="63" t="s">
        <v>78</v>
      </c>
      <c r="N9" s="63">
        <v>6</v>
      </c>
      <c r="O9" s="63" t="s">
        <v>41</v>
      </c>
      <c r="P9" s="63" t="s">
        <v>78</v>
      </c>
      <c r="Q9" s="63">
        <v>12</v>
      </c>
      <c r="R9" s="63" t="s">
        <v>23</v>
      </c>
      <c r="S9" s="63"/>
      <c r="T9" s="63"/>
      <c r="U9" s="63" t="s">
        <v>95</v>
      </c>
      <c r="V9" s="61">
        <f>H9*K9*N9*Q9</f>
        <v>9720000</v>
      </c>
      <c r="W9" s="69" t="s">
        <v>79</v>
      </c>
    </row>
    <row r="10" spans="1:23" s="26" customFormat="1" ht="20.100000000000001" customHeight="1">
      <c r="A10" s="121" t="s">
        <v>94</v>
      </c>
      <c r="B10" s="122"/>
      <c r="C10" s="45"/>
      <c r="D10" s="176"/>
      <c r="E10" s="176"/>
      <c r="F10" s="116">
        <f t="shared" ref="F10:F11" si="0">(E10-D10)</f>
        <v>0</v>
      </c>
      <c r="G10" s="63"/>
      <c r="H10" s="61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123"/>
      <c r="U10" s="63"/>
      <c r="V10" s="61"/>
      <c r="W10" s="69"/>
    </row>
    <row r="11" spans="1:23" s="26" customFormat="1" ht="30" customHeight="1">
      <c r="A11" s="117"/>
      <c r="B11" s="83" t="s">
        <v>91</v>
      </c>
      <c r="C11" s="45"/>
      <c r="D11" s="176"/>
      <c r="E11" s="176"/>
      <c r="F11" s="116">
        <f t="shared" si="0"/>
        <v>0</v>
      </c>
      <c r="G11" s="63"/>
      <c r="H11" s="61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123"/>
      <c r="U11" s="63"/>
      <c r="V11" s="61"/>
      <c r="W11" s="69"/>
    </row>
    <row r="12" spans="1:23" s="26" customFormat="1" ht="20.100000000000001" customHeight="1">
      <c r="A12" s="124"/>
      <c r="B12" s="125"/>
      <c r="C12" s="84" t="s">
        <v>46</v>
      </c>
      <c r="D12" s="176"/>
      <c r="E12" s="176"/>
      <c r="F12" s="116">
        <f t="shared" ref="F12" si="1">(E12-D12)</f>
        <v>0</v>
      </c>
      <c r="G12" s="63"/>
      <c r="H12" s="61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123"/>
      <c r="U12" s="63"/>
      <c r="V12" s="61"/>
      <c r="W12" s="69"/>
    </row>
    <row r="13" spans="1:23" s="26" customFormat="1" ht="20.100000000000001" customHeight="1">
      <c r="A13" s="126" t="s">
        <v>92</v>
      </c>
      <c r="B13" s="125"/>
      <c r="C13" s="125"/>
      <c r="D13" s="176">
        <v>1000000</v>
      </c>
      <c r="E13" s="176">
        <v>500000</v>
      </c>
      <c r="F13" s="116">
        <f>(D13-E13)</f>
        <v>500000</v>
      </c>
      <c r="G13" s="63"/>
      <c r="H13" s="61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123"/>
      <c r="U13" s="63"/>
      <c r="V13" s="61"/>
      <c r="W13" s="69"/>
    </row>
    <row r="14" spans="1:23" s="26" customFormat="1" ht="30" customHeight="1">
      <c r="A14" s="117"/>
      <c r="B14" s="127" t="s">
        <v>89</v>
      </c>
      <c r="C14" s="127"/>
      <c r="D14" s="176">
        <v>1000000</v>
      </c>
      <c r="E14" s="176">
        <v>500000</v>
      </c>
      <c r="F14" s="116">
        <f t="shared" ref="F14:F31" si="2">(D14-E14)</f>
        <v>500000</v>
      </c>
      <c r="G14" s="63"/>
      <c r="H14" s="61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123"/>
      <c r="U14" s="63"/>
      <c r="V14" s="61"/>
      <c r="W14" s="69"/>
    </row>
    <row r="15" spans="1:23" s="26" customFormat="1" ht="20.100000000000001" customHeight="1">
      <c r="A15" s="128"/>
      <c r="B15" s="129"/>
      <c r="C15" s="130" t="s">
        <v>39</v>
      </c>
      <c r="D15" s="176">
        <v>1000000</v>
      </c>
      <c r="E15" s="176">
        <v>500000</v>
      </c>
      <c r="F15" s="116">
        <f t="shared" si="2"/>
        <v>500000</v>
      </c>
      <c r="G15" s="63" t="s">
        <v>103</v>
      </c>
      <c r="H15" s="61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123"/>
      <c r="U15" s="63" t="s">
        <v>95</v>
      </c>
      <c r="V15" s="61">
        <v>1000000</v>
      </c>
      <c r="W15" s="69" t="s">
        <v>79</v>
      </c>
    </row>
    <row r="16" spans="1:23" s="26" customFormat="1" ht="20.100000000000001" customHeight="1">
      <c r="A16" s="201" t="s">
        <v>99</v>
      </c>
      <c r="B16" s="200"/>
      <c r="C16" s="202"/>
      <c r="D16" s="177">
        <v>78364800</v>
      </c>
      <c r="E16" s="177">
        <v>78364800</v>
      </c>
      <c r="F16" s="116">
        <f t="shared" ref="F16:F21" si="3">(D16-E16)</f>
        <v>0</v>
      </c>
      <c r="G16" s="63"/>
      <c r="H16" s="61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123"/>
      <c r="U16" s="63"/>
      <c r="V16" s="61"/>
      <c r="W16" s="69"/>
    </row>
    <row r="17" spans="1:23" s="26" customFormat="1" ht="20.100000000000001" customHeight="1">
      <c r="A17" s="118"/>
      <c r="B17" s="131" t="s">
        <v>77</v>
      </c>
      <c r="C17" s="112"/>
      <c r="D17" s="177">
        <v>78364800</v>
      </c>
      <c r="E17" s="177">
        <f>E18</f>
        <v>78364800</v>
      </c>
      <c r="F17" s="116">
        <f t="shared" si="3"/>
        <v>0</v>
      </c>
      <c r="G17" s="159" t="s">
        <v>123</v>
      </c>
      <c r="H17" s="61">
        <v>50190</v>
      </c>
      <c r="I17" s="63" t="s">
        <v>79</v>
      </c>
      <c r="J17" s="63" t="s">
        <v>78</v>
      </c>
      <c r="K17" s="63">
        <v>30</v>
      </c>
      <c r="L17" s="158" t="s">
        <v>112</v>
      </c>
      <c r="M17" s="63" t="s">
        <v>78</v>
      </c>
      <c r="N17" s="63">
        <v>2</v>
      </c>
      <c r="O17" s="63" t="s">
        <v>41</v>
      </c>
      <c r="P17" s="63" t="s">
        <v>78</v>
      </c>
      <c r="Q17" s="63">
        <v>12</v>
      </c>
      <c r="R17" s="63" t="s">
        <v>23</v>
      </c>
      <c r="S17" s="63" t="s">
        <v>78</v>
      </c>
      <c r="T17" s="123">
        <v>0.8</v>
      </c>
      <c r="U17" s="63" t="s">
        <v>95</v>
      </c>
      <c r="V17" s="61">
        <f>H17*K17*N17*Q17*T17</f>
        <v>28909440</v>
      </c>
      <c r="W17" s="69" t="s">
        <v>79</v>
      </c>
    </row>
    <row r="18" spans="1:23" s="26" customFormat="1" ht="20.100000000000001" customHeight="1">
      <c r="A18" s="118"/>
      <c r="B18" s="119"/>
      <c r="C18" s="79" t="s">
        <v>143</v>
      </c>
      <c r="D18" s="177">
        <v>78364800</v>
      </c>
      <c r="E18" s="177">
        <f>SUM(V17:V18)</f>
        <v>78364800</v>
      </c>
      <c r="F18" s="116">
        <f t="shared" si="3"/>
        <v>0</v>
      </c>
      <c r="G18" s="159" t="s">
        <v>128</v>
      </c>
      <c r="H18" s="61">
        <v>42930</v>
      </c>
      <c r="I18" s="63" t="s">
        <v>79</v>
      </c>
      <c r="J18" s="63" t="s">
        <v>78</v>
      </c>
      <c r="K18" s="63">
        <v>30</v>
      </c>
      <c r="L18" s="63" t="s">
        <v>40</v>
      </c>
      <c r="M18" s="63" t="s">
        <v>78</v>
      </c>
      <c r="N18" s="63">
        <v>4</v>
      </c>
      <c r="O18" s="63" t="s">
        <v>41</v>
      </c>
      <c r="P18" s="63" t="s">
        <v>78</v>
      </c>
      <c r="Q18" s="63">
        <v>12</v>
      </c>
      <c r="R18" s="63" t="s">
        <v>23</v>
      </c>
      <c r="S18" s="63" t="s">
        <v>78</v>
      </c>
      <c r="T18" s="123">
        <v>0.8</v>
      </c>
      <c r="U18" s="158" t="s">
        <v>127</v>
      </c>
      <c r="V18" s="61">
        <f>H18*K18*N18*Q18*T18</f>
        <v>49455360</v>
      </c>
      <c r="W18" s="69" t="s">
        <v>79</v>
      </c>
    </row>
    <row r="19" spans="1:23" s="26" customFormat="1" ht="20.100000000000001" customHeight="1">
      <c r="A19" s="153" t="s">
        <v>141</v>
      </c>
      <c r="B19" s="125"/>
      <c r="C19" s="125"/>
      <c r="D19" s="176">
        <v>3000000</v>
      </c>
      <c r="E19" s="176">
        <v>2300000</v>
      </c>
      <c r="F19" s="116">
        <f t="shared" si="3"/>
        <v>700000</v>
      </c>
      <c r="G19" s="63"/>
      <c r="H19" s="61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123"/>
      <c r="U19" s="63"/>
      <c r="V19" s="61"/>
      <c r="W19" s="69"/>
    </row>
    <row r="20" spans="1:23" s="26" customFormat="1" ht="30" customHeight="1">
      <c r="A20" s="117"/>
      <c r="B20" s="154" t="s">
        <v>142</v>
      </c>
      <c r="C20" s="127"/>
      <c r="D20" s="176">
        <v>3000000</v>
      </c>
      <c r="E20" s="176">
        <v>2300000</v>
      </c>
      <c r="F20" s="116">
        <f t="shared" si="3"/>
        <v>700000</v>
      </c>
      <c r="G20" s="63"/>
      <c r="H20" s="61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123"/>
      <c r="U20" s="63"/>
      <c r="V20" s="61"/>
      <c r="W20" s="69"/>
    </row>
    <row r="21" spans="1:23" s="26" customFormat="1" ht="20.100000000000001" customHeight="1">
      <c r="A21" s="128"/>
      <c r="B21" s="129"/>
      <c r="C21" s="130" t="s">
        <v>144</v>
      </c>
      <c r="D21" s="176">
        <v>3000000</v>
      </c>
      <c r="E21" s="176">
        <v>2300000</v>
      </c>
      <c r="F21" s="116">
        <f t="shared" si="3"/>
        <v>700000</v>
      </c>
      <c r="G21" s="158" t="s">
        <v>111</v>
      </c>
      <c r="H21" s="61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123"/>
      <c r="U21" s="63" t="s">
        <v>95</v>
      </c>
      <c r="V21" s="61">
        <v>3000000</v>
      </c>
      <c r="W21" s="69" t="s">
        <v>79</v>
      </c>
    </row>
    <row r="22" spans="1:23" s="26" customFormat="1" ht="20.100000000000001" customHeight="1">
      <c r="A22" s="269" t="s">
        <v>6</v>
      </c>
      <c r="B22" s="270"/>
      <c r="C22" s="271"/>
      <c r="D22" s="178">
        <v>1500000</v>
      </c>
      <c r="E22" s="178">
        <v>1200000</v>
      </c>
      <c r="F22" s="116">
        <f t="shared" si="2"/>
        <v>300000</v>
      </c>
      <c r="G22" s="65"/>
      <c r="H22" s="132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132"/>
      <c r="W22" s="133"/>
    </row>
    <row r="23" spans="1:23" s="26" customFormat="1" ht="30" customHeight="1">
      <c r="A23" s="134"/>
      <c r="B23" s="272" t="s">
        <v>7</v>
      </c>
      <c r="C23" s="271"/>
      <c r="D23" s="178">
        <v>1500000</v>
      </c>
      <c r="E23" s="178">
        <v>1200000</v>
      </c>
      <c r="F23" s="116">
        <f t="shared" si="2"/>
        <v>300000</v>
      </c>
      <c r="G23" s="65" t="s">
        <v>28</v>
      </c>
      <c r="H23" s="132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132"/>
      <c r="W23" s="133"/>
    </row>
    <row r="24" spans="1:23" s="26" customFormat="1" ht="20.100000000000001" customHeight="1">
      <c r="A24" s="134"/>
      <c r="B24" s="135"/>
      <c r="C24" s="136" t="s">
        <v>85</v>
      </c>
      <c r="D24" s="178">
        <v>1500000</v>
      </c>
      <c r="E24" s="178">
        <v>1200000</v>
      </c>
      <c r="F24" s="116">
        <f t="shared" si="2"/>
        <v>300000</v>
      </c>
      <c r="G24" s="65" t="s">
        <v>105</v>
      </c>
      <c r="H24" s="132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 t="s">
        <v>95</v>
      </c>
      <c r="V24" s="132">
        <v>1500000</v>
      </c>
      <c r="W24" s="133" t="s">
        <v>79</v>
      </c>
    </row>
    <row r="25" spans="1:23" s="26" customFormat="1" ht="20.100000000000001" customHeight="1">
      <c r="A25" s="137" t="s">
        <v>86</v>
      </c>
      <c r="B25" s="52"/>
      <c r="C25" s="138"/>
      <c r="D25" s="176">
        <v>120000</v>
      </c>
      <c r="E25" s="176">
        <v>20000</v>
      </c>
      <c r="F25" s="116">
        <f t="shared" si="2"/>
        <v>100000</v>
      </c>
      <c r="G25" s="59"/>
      <c r="H25" s="58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8"/>
      <c r="W25" s="93"/>
    </row>
    <row r="26" spans="1:23" s="26" customFormat="1" ht="30" customHeight="1">
      <c r="A26" s="139"/>
      <c r="B26" s="92" t="s">
        <v>106</v>
      </c>
      <c r="C26" s="138"/>
      <c r="D26" s="176">
        <v>120000</v>
      </c>
      <c r="E26" s="176">
        <v>20000</v>
      </c>
      <c r="F26" s="116">
        <f t="shared" si="2"/>
        <v>100000</v>
      </c>
      <c r="G26" s="59"/>
      <c r="H26" s="58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8"/>
      <c r="W26" s="93"/>
    </row>
    <row r="27" spans="1:23" s="26" customFormat="1" ht="20.100000000000001" customHeight="1">
      <c r="A27" s="139"/>
      <c r="B27" s="140"/>
      <c r="C27" s="141" t="s">
        <v>45</v>
      </c>
      <c r="D27" s="176">
        <v>120000</v>
      </c>
      <c r="E27" s="176">
        <v>20000</v>
      </c>
      <c r="F27" s="116">
        <f t="shared" si="2"/>
        <v>100000</v>
      </c>
      <c r="G27" s="59" t="s">
        <v>98</v>
      </c>
      <c r="H27" s="58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 t="s">
        <v>95</v>
      </c>
      <c r="V27" s="58">
        <v>120000</v>
      </c>
      <c r="W27" s="93" t="s">
        <v>79</v>
      </c>
    </row>
    <row r="28" spans="1:23" s="26" customFormat="1" ht="20.100000000000001" customHeight="1">
      <c r="A28" s="221" t="s">
        <v>81</v>
      </c>
      <c r="B28" s="207"/>
      <c r="C28" s="220"/>
      <c r="D28" s="176">
        <v>5000000</v>
      </c>
      <c r="E28" s="176">
        <f>E29</f>
        <v>7004000</v>
      </c>
      <c r="F28" s="116">
        <f t="shared" si="2"/>
        <v>-2004000</v>
      </c>
      <c r="G28" s="59"/>
      <c r="H28" s="58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8"/>
      <c r="W28" s="93"/>
    </row>
    <row r="29" spans="1:23" s="26" customFormat="1" ht="30" customHeight="1">
      <c r="A29" s="118"/>
      <c r="B29" s="219" t="s">
        <v>4</v>
      </c>
      <c r="C29" s="220"/>
      <c r="D29" s="176">
        <v>5000000</v>
      </c>
      <c r="E29" s="176">
        <f>SUM(E30:E31)</f>
        <v>7004000</v>
      </c>
      <c r="F29" s="116">
        <f t="shared" si="2"/>
        <v>-2004000</v>
      </c>
      <c r="G29" s="59"/>
      <c r="H29" s="58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8"/>
      <c r="W29" s="93"/>
    </row>
    <row r="30" spans="1:23" s="26" customFormat="1" ht="30" customHeight="1">
      <c r="A30" s="118"/>
      <c r="B30" s="142"/>
      <c r="C30" s="143" t="s">
        <v>47</v>
      </c>
      <c r="D30" s="176">
        <v>4000</v>
      </c>
      <c r="E30" s="176">
        <v>4000</v>
      </c>
      <c r="F30" s="116">
        <f t="shared" si="2"/>
        <v>0</v>
      </c>
      <c r="G30" s="59" t="s">
        <v>32</v>
      </c>
      <c r="H30" s="58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144" t="s">
        <v>95</v>
      </c>
      <c r="V30" s="58">
        <v>4000</v>
      </c>
      <c r="W30" s="93" t="s">
        <v>79</v>
      </c>
    </row>
    <row r="31" spans="1:23" s="26" customFormat="1" ht="34.5" customHeight="1" thickBot="1">
      <c r="A31" s="118"/>
      <c r="B31" s="119"/>
      <c r="C31" s="145" t="s">
        <v>53</v>
      </c>
      <c r="D31" s="180">
        <v>4996000</v>
      </c>
      <c r="E31" s="180">
        <v>7000000</v>
      </c>
      <c r="F31" s="116">
        <f t="shared" si="2"/>
        <v>-2004000</v>
      </c>
      <c r="G31" s="59" t="s">
        <v>87</v>
      </c>
      <c r="H31" s="58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144" t="s">
        <v>95</v>
      </c>
      <c r="V31" s="58">
        <v>4996000</v>
      </c>
      <c r="W31" s="93" t="s">
        <v>79</v>
      </c>
    </row>
    <row r="32" spans="1:23" ht="34.5" customHeight="1" thickTop="1" thickBot="1">
      <c r="A32" s="227" t="s">
        <v>21</v>
      </c>
      <c r="B32" s="228"/>
      <c r="C32" s="228"/>
      <c r="D32" s="179">
        <f>SUM(D5,D10,D13,D16,D19,D22,D25,D28)</f>
        <v>118296000</v>
      </c>
      <c r="E32" s="179">
        <f>SUM(E5,E10,E13,E16,E19,E22,E25,E28,)</f>
        <v>118700000</v>
      </c>
      <c r="F32" s="199">
        <f t="shared" ref="F32" si="4">(D32-E32)</f>
        <v>-404000</v>
      </c>
      <c r="G32" s="28"/>
      <c r="H32" s="29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  <c r="W32" s="30"/>
    </row>
    <row r="33" spans="1:23">
      <c r="E33" s="106"/>
      <c r="F33" s="14"/>
      <c r="G33" s="13"/>
      <c r="H33" s="14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4"/>
      <c r="W33" s="13"/>
    </row>
    <row r="34" spans="1:23">
      <c r="E34" s="106"/>
      <c r="F34" s="14"/>
      <c r="G34" s="13"/>
      <c r="H34" s="14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4"/>
      <c r="W34" s="13"/>
    </row>
    <row r="38" spans="1:23">
      <c r="A38" s="153" t="s">
        <v>108</v>
      </c>
      <c r="B38" s="125"/>
      <c r="C38" s="125"/>
      <c r="D38" s="176">
        <v>3000000</v>
      </c>
      <c r="E38" s="176">
        <v>2300000</v>
      </c>
      <c r="F38" s="116">
        <f t="shared" ref="F38:F40" si="5">(D38-E38)</f>
        <v>700000</v>
      </c>
      <c r="G38" s="63"/>
      <c r="H38" s="61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123"/>
      <c r="U38" s="63"/>
      <c r="V38" s="61"/>
      <c r="W38" s="69"/>
    </row>
    <row r="39" spans="1:23">
      <c r="A39" s="117"/>
      <c r="B39" s="154" t="s">
        <v>109</v>
      </c>
      <c r="C39" s="127"/>
      <c r="D39" s="176">
        <v>3000000</v>
      </c>
      <c r="E39" s="176">
        <v>2300000</v>
      </c>
      <c r="F39" s="116">
        <f t="shared" si="5"/>
        <v>700000</v>
      </c>
      <c r="G39" s="63"/>
      <c r="H39" s="61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123"/>
      <c r="U39" s="63"/>
      <c r="V39" s="61"/>
      <c r="W39" s="69"/>
    </row>
    <row r="40" spans="1:23">
      <c r="A40" s="128"/>
      <c r="B40" s="129"/>
      <c r="C40" s="130" t="s">
        <v>110</v>
      </c>
      <c r="D40" s="176">
        <v>3000000</v>
      </c>
      <c r="E40" s="176">
        <v>2300000</v>
      </c>
      <c r="F40" s="116">
        <f t="shared" si="5"/>
        <v>700000</v>
      </c>
      <c r="G40" s="158" t="s">
        <v>111</v>
      </c>
      <c r="H40" s="61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123"/>
      <c r="U40" s="63" t="s">
        <v>95</v>
      </c>
      <c r="V40" s="61">
        <v>3000000</v>
      </c>
      <c r="W40" s="69" t="s">
        <v>79</v>
      </c>
    </row>
  </sheetData>
  <mergeCells count="18">
    <mergeCell ref="D3:D4"/>
    <mergeCell ref="C7:C9"/>
    <mergeCell ref="D7:D8"/>
    <mergeCell ref="A32:C32"/>
    <mergeCell ref="A3:C3"/>
    <mergeCell ref="A4:C4"/>
    <mergeCell ref="B29:C29"/>
    <mergeCell ref="A28:C28"/>
    <mergeCell ref="B6:C6"/>
    <mergeCell ref="A5:C5"/>
    <mergeCell ref="A22:C22"/>
    <mergeCell ref="B23:C23"/>
    <mergeCell ref="E7:E8"/>
    <mergeCell ref="F7:F8"/>
    <mergeCell ref="V2:W2"/>
    <mergeCell ref="G3:W4"/>
    <mergeCell ref="E3:E4"/>
    <mergeCell ref="F3:F4"/>
  </mergeCells>
  <phoneticPr fontId="10" type="noConversion"/>
  <pageMargins left="0.90541700000000003" right="0.70805600000000002" top="0" bottom="0" header="0.31430599999999997" footer="0.31430599999999997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K48"/>
  <sheetViews>
    <sheetView workbookViewId="0">
      <selection activeCell="C1" sqref="C1"/>
    </sheetView>
  </sheetViews>
  <sheetFormatPr defaultRowHeight="16.5"/>
  <cols>
    <col min="3" max="3" width="15" customWidth="1"/>
    <col min="4" max="4" width="14.625" style="97" customWidth="1"/>
    <col min="5" max="5" width="13.125" style="2" customWidth="1"/>
    <col min="6" max="6" width="13.125" style="1" customWidth="1"/>
    <col min="7" max="7" width="14.375" customWidth="1"/>
    <col min="8" max="8" width="10.75" style="1" customWidth="1"/>
    <col min="9" max="10" width="2.875" customWidth="1"/>
    <col min="11" max="11" width="6.5" style="71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1.875" bestFit="1" customWidth="1"/>
  </cols>
  <sheetData>
    <row r="1" spans="1:63" ht="20.25">
      <c r="A1" s="24" t="s">
        <v>140</v>
      </c>
    </row>
    <row r="2" spans="1:63">
      <c r="Q2" s="253" t="s">
        <v>63</v>
      </c>
      <c r="R2" s="254"/>
    </row>
    <row r="3" spans="1:63" ht="20.100000000000001" customHeight="1">
      <c r="A3" s="236" t="s">
        <v>68</v>
      </c>
      <c r="B3" s="307"/>
      <c r="C3" s="308"/>
      <c r="D3" s="298" t="s">
        <v>135</v>
      </c>
      <c r="E3" s="298" t="s">
        <v>136</v>
      </c>
      <c r="F3" s="260" t="s">
        <v>18</v>
      </c>
      <c r="G3" s="300" t="s">
        <v>35</v>
      </c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2"/>
    </row>
    <row r="4" spans="1:63" ht="21" customHeight="1">
      <c r="A4" s="309" t="s">
        <v>59</v>
      </c>
      <c r="B4" s="310"/>
      <c r="C4" s="311"/>
      <c r="D4" s="299"/>
      <c r="E4" s="299"/>
      <c r="F4" s="306"/>
      <c r="G4" s="303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5"/>
    </row>
    <row r="5" spans="1:63" ht="21" customHeight="1">
      <c r="A5" s="276" t="s">
        <v>101</v>
      </c>
      <c r="B5" s="208"/>
      <c r="C5" s="209"/>
      <c r="D5" s="101">
        <f>SUM(D6,D20)</f>
        <v>90659050</v>
      </c>
      <c r="E5" s="101">
        <f>SUM(E6,E20)</f>
        <v>92680000</v>
      </c>
      <c r="F5" s="33">
        <f>(D5-E5)</f>
        <v>-2020950</v>
      </c>
      <c r="G5" s="5"/>
      <c r="H5" s="6"/>
      <c r="I5" s="5"/>
      <c r="J5" s="5"/>
      <c r="K5" s="72"/>
      <c r="L5" s="5"/>
      <c r="M5" s="5"/>
      <c r="N5" s="5"/>
      <c r="O5" s="5"/>
      <c r="P5" s="5"/>
      <c r="Q5" s="6"/>
      <c r="R5" s="15"/>
    </row>
    <row r="6" spans="1:63" ht="21" customHeight="1">
      <c r="A6" s="16"/>
      <c r="B6" s="277" t="s">
        <v>102</v>
      </c>
      <c r="C6" s="209"/>
      <c r="D6" s="39">
        <f>SUM(D7:D19)</f>
        <v>82059050</v>
      </c>
      <c r="E6" s="39">
        <f>SUM(E7:E19)</f>
        <v>84080000</v>
      </c>
      <c r="F6" s="33">
        <f>(D6-E6)</f>
        <v>-2020950</v>
      </c>
      <c r="G6" s="5"/>
      <c r="H6" s="6"/>
      <c r="I6" s="5"/>
      <c r="J6" s="5"/>
      <c r="K6" s="72"/>
      <c r="L6" s="5"/>
      <c r="M6" s="5"/>
      <c r="N6" s="5"/>
      <c r="O6" s="5"/>
      <c r="P6" s="5"/>
      <c r="Q6" s="6"/>
      <c r="R6" s="15"/>
    </row>
    <row r="7" spans="1:63" s="94" customFormat="1" ht="18.95" customHeight="1">
      <c r="A7" s="95"/>
      <c r="B7" s="96"/>
      <c r="C7" s="278" t="s">
        <v>54</v>
      </c>
      <c r="D7" s="281">
        <v>67200000</v>
      </c>
      <c r="E7" s="281">
        <v>71000000</v>
      </c>
      <c r="F7" s="293">
        <f>(D7-E7)</f>
        <v>-3800000</v>
      </c>
      <c r="G7" s="66" t="s">
        <v>9</v>
      </c>
      <c r="H7" s="51">
        <v>1300000</v>
      </c>
      <c r="I7" s="52" t="s">
        <v>79</v>
      </c>
      <c r="J7" s="52" t="s">
        <v>78</v>
      </c>
      <c r="K7" s="73">
        <v>1</v>
      </c>
      <c r="L7" s="52" t="s">
        <v>41</v>
      </c>
      <c r="M7" s="52" t="s">
        <v>78</v>
      </c>
      <c r="N7" s="52">
        <v>12</v>
      </c>
      <c r="O7" s="52" t="s">
        <v>23</v>
      </c>
      <c r="P7" s="52" t="s">
        <v>95</v>
      </c>
      <c r="Q7" s="51">
        <f t="shared" ref="Q7:Q13" si="0">H7*K7*N7</f>
        <v>15600000</v>
      </c>
      <c r="R7" s="53" t="s">
        <v>79</v>
      </c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4" customFormat="1" ht="18.95" customHeight="1">
      <c r="A8" s="95"/>
      <c r="B8" s="96"/>
      <c r="C8" s="279"/>
      <c r="D8" s="263"/>
      <c r="E8" s="263"/>
      <c r="F8" s="294"/>
      <c r="G8" s="54" t="s">
        <v>34</v>
      </c>
      <c r="H8" s="55">
        <v>1500000</v>
      </c>
      <c r="I8" s="56" t="s">
        <v>79</v>
      </c>
      <c r="J8" s="56" t="s">
        <v>78</v>
      </c>
      <c r="K8" s="74">
        <v>1</v>
      </c>
      <c r="L8" s="56" t="s">
        <v>41</v>
      </c>
      <c r="M8" s="56" t="s">
        <v>78</v>
      </c>
      <c r="N8" s="56">
        <v>12</v>
      </c>
      <c r="O8" s="56" t="s">
        <v>23</v>
      </c>
      <c r="P8" s="56" t="s">
        <v>95</v>
      </c>
      <c r="Q8" s="55">
        <f t="shared" si="0"/>
        <v>18000000</v>
      </c>
      <c r="R8" s="57" t="s">
        <v>79</v>
      </c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</row>
    <row r="9" spans="1:63" s="94" customFormat="1" ht="18.95" customHeight="1">
      <c r="A9" s="95"/>
      <c r="B9" s="96"/>
      <c r="C9" s="278"/>
      <c r="D9" s="282"/>
      <c r="E9" s="282"/>
      <c r="F9" s="293"/>
      <c r="G9" s="54" t="s">
        <v>44</v>
      </c>
      <c r="H9" s="55">
        <v>1300000</v>
      </c>
      <c r="I9" s="56" t="s">
        <v>79</v>
      </c>
      <c r="J9" s="56" t="s">
        <v>78</v>
      </c>
      <c r="K9" s="74">
        <v>1</v>
      </c>
      <c r="L9" s="60" t="s">
        <v>41</v>
      </c>
      <c r="M9" s="56" t="s">
        <v>78</v>
      </c>
      <c r="N9" s="56">
        <v>12</v>
      </c>
      <c r="O9" s="60" t="s">
        <v>23</v>
      </c>
      <c r="P9" s="55" t="s">
        <v>95</v>
      </c>
      <c r="Q9" s="55">
        <f t="shared" si="0"/>
        <v>15600000</v>
      </c>
      <c r="R9" s="57" t="s">
        <v>79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</row>
    <row r="10" spans="1:63" s="94" customFormat="1" ht="18.95" customHeight="1">
      <c r="A10" s="95"/>
      <c r="B10" s="96"/>
      <c r="C10" s="279"/>
      <c r="D10" s="283"/>
      <c r="E10" s="283"/>
      <c r="F10" s="294"/>
      <c r="G10" s="54" t="s">
        <v>44</v>
      </c>
      <c r="H10" s="55">
        <v>1500000</v>
      </c>
      <c r="I10" s="56" t="s">
        <v>79</v>
      </c>
      <c r="J10" s="56" t="s">
        <v>78</v>
      </c>
      <c r="K10" s="74">
        <v>1</v>
      </c>
      <c r="L10" s="60" t="s">
        <v>41</v>
      </c>
      <c r="M10" s="56" t="s">
        <v>78</v>
      </c>
      <c r="N10" s="56">
        <v>12</v>
      </c>
      <c r="O10" s="60" t="s">
        <v>23</v>
      </c>
      <c r="P10" s="55" t="s">
        <v>95</v>
      </c>
      <c r="Q10" s="55">
        <f t="shared" si="0"/>
        <v>18000000</v>
      </c>
      <c r="R10" s="57" t="s">
        <v>79</v>
      </c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</row>
    <row r="11" spans="1:63" s="94" customFormat="1" ht="18.95" customHeight="1">
      <c r="A11" s="95"/>
      <c r="B11" s="96"/>
      <c r="C11" s="280"/>
      <c r="D11" s="264"/>
      <c r="E11" s="264"/>
      <c r="F11" s="295"/>
      <c r="G11" s="160"/>
      <c r="H11" s="55"/>
      <c r="I11" s="56"/>
      <c r="J11" s="56"/>
      <c r="K11" s="74"/>
      <c r="L11" s="60"/>
      <c r="M11" s="56"/>
      <c r="N11" s="56"/>
      <c r="O11" s="60" t="s">
        <v>139</v>
      </c>
      <c r="P11" s="203" t="s">
        <v>138</v>
      </c>
      <c r="Q11" s="55">
        <f>SUM(Q7:Q10)</f>
        <v>67200000</v>
      </c>
      <c r="R11" s="57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 ht="19.5" customHeight="1">
      <c r="A12" s="17"/>
      <c r="B12" s="21"/>
      <c r="C12" s="87" t="s">
        <v>8</v>
      </c>
      <c r="D12" s="98">
        <v>2400000</v>
      </c>
      <c r="E12" s="98">
        <v>1200000</v>
      </c>
      <c r="F12" s="40">
        <f>(D12-E12)</f>
        <v>1200000</v>
      </c>
      <c r="G12" s="92" t="s">
        <v>3</v>
      </c>
      <c r="H12" s="58">
        <v>200000</v>
      </c>
      <c r="I12" s="59" t="s">
        <v>79</v>
      </c>
      <c r="J12" s="59" t="s">
        <v>78</v>
      </c>
      <c r="K12" s="72">
        <v>1</v>
      </c>
      <c r="L12" s="59" t="s">
        <v>41</v>
      </c>
      <c r="M12" s="59" t="s">
        <v>78</v>
      </c>
      <c r="N12" s="59">
        <v>12</v>
      </c>
      <c r="O12" s="59" t="s">
        <v>23</v>
      </c>
      <c r="P12" s="59" t="s">
        <v>95</v>
      </c>
      <c r="Q12" s="58">
        <f t="shared" si="0"/>
        <v>2400000</v>
      </c>
      <c r="R12" s="93" t="s">
        <v>79</v>
      </c>
    </row>
    <row r="13" spans="1:63" ht="19.5" customHeight="1">
      <c r="A13" s="17"/>
      <c r="B13" s="21"/>
      <c r="C13" s="87" t="s">
        <v>66</v>
      </c>
      <c r="D13" s="98">
        <v>600000</v>
      </c>
      <c r="E13" s="98">
        <v>600000</v>
      </c>
      <c r="F13" s="40">
        <f>(D13-E13)</f>
        <v>0</v>
      </c>
      <c r="G13" s="62" t="s">
        <v>38</v>
      </c>
      <c r="H13" s="61">
        <v>50000</v>
      </c>
      <c r="I13" s="63" t="s">
        <v>79</v>
      </c>
      <c r="J13" s="56" t="s">
        <v>78</v>
      </c>
      <c r="K13" s="75">
        <v>4</v>
      </c>
      <c r="L13" s="63" t="s">
        <v>41</v>
      </c>
      <c r="M13" s="56" t="s">
        <v>78</v>
      </c>
      <c r="N13" s="63">
        <v>3</v>
      </c>
      <c r="O13" s="63" t="s">
        <v>23</v>
      </c>
      <c r="P13" s="63" t="s">
        <v>95</v>
      </c>
      <c r="Q13" s="61">
        <f t="shared" si="0"/>
        <v>600000</v>
      </c>
      <c r="R13" s="57" t="s">
        <v>79</v>
      </c>
    </row>
    <row r="14" spans="1:63" ht="19.5" customHeight="1">
      <c r="A14" s="17"/>
      <c r="B14" s="21"/>
      <c r="C14" s="31" t="s">
        <v>88</v>
      </c>
      <c r="D14" s="99">
        <v>5650000</v>
      </c>
      <c r="E14" s="99">
        <v>0</v>
      </c>
      <c r="F14" s="40">
        <f>(D14-E14)</f>
        <v>5650000</v>
      </c>
      <c r="G14" s="64" t="s">
        <v>5</v>
      </c>
      <c r="H14" s="58">
        <v>67800000</v>
      </c>
      <c r="I14" s="65" t="s">
        <v>79</v>
      </c>
      <c r="J14" s="65" t="s">
        <v>78</v>
      </c>
      <c r="K14" s="296">
        <v>8.3333333333333329E-2</v>
      </c>
      <c r="L14" s="296"/>
      <c r="M14" s="70"/>
      <c r="N14" s="70"/>
      <c r="O14" s="59"/>
      <c r="P14" s="65" t="s">
        <v>95</v>
      </c>
      <c r="Q14" s="58">
        <f>ROUND(H14*K14,-1)</f>
        <v>5650000</v>
      </c>
      <c r="R14" s="53" t="s">
        <v>79</v>
      </c>
    </row>
    <row r="15" spans="1:63" ht="18.95" customHeight="1">
      <c r="A15" s="17"/>
      <c r="B15" s="32"/>
      <c r="C15" s="284" t="s">
        <v>62</v>
      </c>
      <c r="D15" s="287">
        <v>6209050</v>
      </c>
      <c r="E15" s="287">
        <v>11280000</v>
      </c>
      <c r="F15" s="290">
        <f>(D15-E15)</f>
        <v>-5070950</v>
      </c>
      <c r="G15" s="66" t="s">
        <v>75</v>
      </c>
      <c r="H15" s="51">
        <v>67800000</v>
      </c>
      <c r="I15" s="67" t="s">
        <v>79</v>
      </c>
      <c r="J15" s="67" t="s">
        <v>78</v>
      </c>
      <c r="K15" s="76">
        <v>2.9449999999999998</v>
      </c>
      <c r="L15" s="52" t="s">
        <v>80</v>
      </c>
      <c r="M15" s="52"/>
      <c r="N15" s="52"/>
      <c r="O15" s="52"/>
      <c r="P15" s="67" t="s">
        <v>95</v>
      </c>
      <c r="Q15" s="51">
        <f>ROUND(H15*K15%,-1)</f>
        <v>1996710</v>
      </c>
      <c r="R15" s="53" t="s">
        <v>79</v>
      </c>
    </row>
    <row r="16" spans="1:63" ht="18.95" customHeight="1">
      <c r="A16" s="17"/>
      <c r="B16" s="32"/>
      <c r="C16" s="285"/>
      <c r="D16" s="288"/>
      <c r="E16" s="288"/>
      <c r="F16" s="291"/>
      <c r="G16" s="54" t="s">
        <v>10</v>
      </c>
      <c r="H16" s="146">
        <f>Q15</f>
        <v>1996710</v>
      </c>
      <c r="I16" s="60" t="s">
        <v>79</v>
      </c>
      <c r="J16" s="60" t="s">
        <v>78</v>
      </c>
      <c r="K16" s="77">
        <v>6.55</v>
      </c>
      <c r="L16" s="56" t="s">
        <v>80</v>
      </c>
      <c r="M16" s="56"/>
      <c r="N16" s="56"/>
      <c r="O16" s="56"/>
      <c r="P16" s="60" t="s">
        <v>95</v>
      </c>
      <c r="Q16" s="55">
        <f>ROUND(H16*K16%,-1)</f>
        <v>130780</v>
      </c>
      <c r="R16" s="57" t="s">
        <v>79</v>
      </c>
    </row>
    <row r="17" spans="1:18" ht="18.95" customHeight="1">
      <c r="A17" s="17"/>
      <c r="B17" s="32"/>
      <c r="C17" s="285"/>
      <c r="D17" s="288"/>
      <c r="E17" s="288"/>
      <c r="F17" s="291"/>
      <c r="G17" s="54" t="s">
        <v>12</v>
      </c>
      <c r="H17" s="146">
        <v>67800000</v>
      </c>
      <c r="I17" s="60" t="s">
        <v>79</v>
      </c>
      <c r="J17" s="60" t="s">
        <v>78</v>
      </c>
      <c r="K17" s="77">
        <v>4.5</v>
      </c>
      <c r="L17" s="56" t="s">
        <v>80</v>
      </c>
      <c r="M17" s="56"/>
      <c r="N17" s="56"/>
      <c r="O17" s="56"/>
      <c r="P17" s="60" t="s">
        <v>95</v>
      </c>
      <c r="Q17" s="55">
        <f>ROUND(H17*K17%,-1)</f>
        <v>3051000</v>
      </c>
      <c r="R17" s="57" t="s">
        <v>79</v>
      </c>
    </row>
    <row r="18" spans="1:18" ht="18.95" customHeight="1">
      <c r="A18" s="17"/>
      <c r="B18" s="32"/>
      <c r="C18" s="285"/>
      <c r="D18" s="288"/>
      <c r="E18" s="288"/>
      <c r="F18" s="291"/>
      <c r="G18" s="54" t="s">
        <v>90</v>
      </c>
      <c r="H18" s="146">
        <v>67800000</v>
      </c>
      <c r="I18" s="60" t="s">
        <v>79</v>
      </c>
      <c r="J18" s="60" t="s">
        <v>78</v>
      </c>
      <c r="K18" s="77">
        <v>0.8</v>
      </c>
      <c r="L18" s="56" t="s">
        <v>80</v>
      </c>
      <c r="M18" s="56"/>
      <c r="N18" s="56"/>
      <c r="O18" s="56"/>
      <c r="P18" s="60" t="s">
        <v>95</v>
      </c>
      <c r="Q18" s="55">
        <f>ROUND(H18*K18%,-1)</f>
        <v>542400</v>
      </c>
      <c r="R18" s="57" t="s">
        <v>79</v>
      </c>
    </row>
    <row r="19" spans="1:18" ht="18.95" customHeight="1">
      <c r="A19" s="17"/>
      <c r="B19" s="32"/>
      <c r="C19" s="286"/>
      <c r="D19" s="289"/>
      <c r="E19" s="289"/>
      <c r="F19" s="292"/>
      <c r="G19" s="62" t="s">
        <v>82</v>
      </c>
      <c r="H19" s="61">
        <v>67800000</v>
      </c>
      <c r="I19" s="68" t="s">
        <v>79</v>
      </c>
      <c r="J19" s="68" t="s">
        <v>78</v>
      </c>
      <c r="K19" s="78">
        <v>0.72</v>
      </c>
      <c r="L19" s="63" t="s">
        <v>80</v>
      </c>
      <c r="M19" s="63"/>
      <c r="N19" s="63"/>
      <c r="O19" s="63"/>
      <c r="P19" s="68" t="s">
        <v>95</v>
      </c>
      <c r="Q19" s="61">
        <f>ROUND(H19*K19%,-1)</f>
        <v>488160</v>
      </c>
      <c r="R19" s="69" t="s">
        <v>79</v>
      </c>
    </row>
    <row r="20" spans="1:18" ht="21.75" customHeight="1">
      <c r="A20" s="17"/>
      <c r="B20" s="277" t="s">
        <v>65</v>
      </c>
      <c r="C20" s="209"/>
      <c r="D20" s="39">
        <f>SUM(D21,D22,D24,D25,D26)</f>
        <v>8600000</v>
      </c>
      <c r="E20" s="39">
        <f>SUM(E21,E22,E24,E25,E26)</f>
        <v>8600000</v>
      </c>
      <c r="F20" s="33">
        <f>(D20-E20)</f>
        <v>0</v>
      </c>
      <c r="G20" s="5"/>
      <c r="H20" s="6"/>
      <c r="I20" s="5"/>
      <c r="J20" s="5"/>
      <c r="K20" s="72"/>
      <c r="L20" s="5"/>
      <c r="M20" s="5"/>
      <c r="N20" s="5"/>
      <c r="O20" s="5"/>
      <c r="P20" s="5"/>
      <c r="Q20" s="6"/>
      <c r="R20" s="15"/>
    </row>
    <row r="21" spans="1:18" ht="21.75" customHeight="1">
      <c r="A21" s="17"/>
      <c r="B21" s="4"/>
      <c r="C21" s="165" t="s">
        <v>119</v>
      </c>
      <c r="D21" s="149">
        <v>200000</v>
      </c>
      <c r="E21" s="149">
        <v>200000</v>
      </c>
      <c r="F21" s="40">
        <f>(D21-E21)</f>
        <v>0</v>
      </c>
      <c r="G21" s="7" t="s">
        <v>67</v>
      </c>
      <c r="H21" s="8">
        <v>100000</v>
      </c>
      <c r="I21" s="9" t="s">
        <v>79</v>
      </c>
      <c r="J21" s="9" t="s">
        <v>78</v>
      </c>
      <c r="K21" s="73">
        <v>2</v>
      </c>
      <c r="L21" s="9" t="s">
        <v>96</v>
      </c>
      <c r="M21" s="9"/>
      <c r="N21" s="9"/>
      <c r="O21" s="9"/>
      <c r="P21" s="9" t="s">
        <v>95</v>
      </c>
      <c r="Q21" s="8">
        <v>200000</v>
      </c>
      <c r="R21" s="18" t="s">
        <v>79</v>
      </c>
    </row>
    <row r="22" spans="1:18" ht="21.75" customHeight="1">
      <c r="A22" s="17"/>
      <c r="B22" s="4"/>
      <c r="C22" s="323" t="s">
        <v>120</v>
      </c>
      <c r="D22" s="325">
        <v>1000000</v>
      </c>
      <c r="E22" s="325">
        <v>1000000</v>
      </c>
      <c r="F22" s="327">
        <f>(D22-E22)</f>
        <v>0</v>
      </c>
      <c r="G22" s="329" t="s">
        <v>121</v>
      </c>
      <c r="H22" s="330"/>
      <c r="I22" s="330"/>
      <c r="J22" s="330"/>
      <c r="K22" s="330"/>
      <c r="L22" s="330"/>
      <c r="M22" s="330"/>
      <c r="N22" s="330"/>
      <c r="O22" s="330"/>
      <c r="P22" s="330"/>
      <c r="Q22" s="317">
        <v>1000000</v>
      </c>
      <c r="R22" s="319" t="s">
        <v>79</v>
      </c>
    </row>
    <row r="23" spans="1:18" ht="21.75" customHeight="1">
      <c r="A23" s="17"/>
      <c r="B23" s="4"/>
      <c r="C23" s="324"/>
      <c r="D23" s="326"/>
      <c r="E23" s="326"/>
      <c r="F23" s="328"/>
      <c r="G23" s="331"/>
      <c r="H23" s="332"/>
      <c r="I23" s="332"/>
      <c r="J23" s="332"/>
      <c r="K23" s="332"/>
      <c r="L23" s="332"/>
      <c r="M23" s="332"/>
      <c r="N23" s="332"/>
      <c r="O23" s="332"/>
      <c r="P23" s="332"/>
      <c r="Q23" s="318"/>
      <c r="R23" s="320"/>
    </row>
    <row r="24" spans="1:18" ht="21.75" customHeight="1">
      <c r="A24" s="17"/>
      <c r="B24" s="4"/>
      <c r="C24" s="167" t="s">
        <v>118</v>
      </c>
      <c r="D24" s="156">
        <v>6000000</v>
      </c>
      <c r="E24" s="156">
        <v>6000000</v>
      </c>
      <c r="F24" s="157">
        <f>(D24-E24)</f>
        <v>0</v>
      </c>
      <c r="G24" s="10" t="s">
        <v>27</v>
      </c>
      <c r="H24" s="11">
        <v>500000</v>
      </c>
      <c r="I24" s="12" t="s">
        <v>79</v>
      </c>
      <c r="J24" s="12" t="s">
        <v>71</v>
      </c>
      <c r="K24" s="75" t="s">
        <v>36</v>
      </c>
      <c r="L24" s="12"/>
      <c r="M24" s="12"/>
      <c r="N24" s="12"/>
      <c r="O24" s="12"/>
      <c r="P24" s="12" t="s">
        <v>95</v>
      </c>
      <c r="Q24" s="11">
        <v>6000000</v>
      </c>
      <c r="R24" s="19" t="s">
        <v>79</v>
      </c>
    </row>
    <row r="25" spans="1:18" ht="21.75" customHeight="1">
      <c r="A25" s="22"/>
      <c r="B25" s="4"/>
      <c r="C25" s="166" t="s">
        <v>116</v>
      </c>
      <c r="D25" s="86">
        <v>1000000</v>
      </c>
      <c r="E25" s="86">
        <v>1000000</v>
      </c>
      <c r="F25" s="85">
        <v>0</v>
      </c>
      <c r="G25" s="82" t="s">
        <v>43</v>
      </c>
      <c r="H25" s="14"/>
      <c r="I25" s="13"/>
      <c r="J25" s="13"/>
      <c r="K25" s="74"/>
      <c r="L25" s="13"/>
      <c r="M25" s="13"/>
      <c r="N25" s="13"/>
      <c r="O25" s="13"/>
      <c r="P25" s="88" t="s">
        <v>95</v>
      </c>
      <c r="Q25" s="14">
        <v>1000000</v>
      </c>
      <c r="R25" s="20" t="s">
        <v>79</v>
      </c>
    </row>
    <row r="26" spans="1:18" ht="21.75" customHeight="1">
      <c r="A26" s="22"/>
      <c r="B26" s="4"/>
      <c r="C26" s="165" t="s">
        <v>117</v>
      </c>
      <c r="D26" s="39">
        <v>400000</v>
      </c>
      <c r="E26" s="39">
        <v>400000</v>
      </c>
      <c r="F26" s="181">
        <f>(D26-E26)</f>
        <v>0</v>
      </c>
      <c r="G26" s="321" t="s">
        <v>122</v>
      </c>
      <c r="H26" s="322"/>
      <c r="I26" s="322"/>
      <c r="J26" s="322"/>
      <c r="K26" s="322"/>
      <c r="L26" s="322"/>
      <c r="M26" s="322"/>
      <c r="N26" s="322"/>
      <c r="O26" s="322"/>
      <c r="P26" s="322"/>
      <c r="Q26" s="182">
        <v>400000</v>
      </c>
      <c r="R26" s="183" t="s">
        <v>79</v>
      </c>
    </row>
    <row r="27" spans="1:18" ht="33.75" customHeight="1">
      <c r="A27" s="316" t="s">
        <v>104</v>
      </c>
      <c r="B27" s="315"/>
      <c r="C27" s="315"/>
      <c r="D27" s="184">
        <v>15000000</v>
      </c>
      <c r="E27" s="184">
        <v>15000000</v>
      </c>
      <c r="F27" s="40">
        <f>(D27-E27)</f>
        <v>0</v>
      </c>
      <c r="G27" s="5"/>
      <c r="H27" s="6"/>
      <c r="I27" s="5"/>
      <c r="J27" s="5"/>
      <c r="K27" s="72"/>
      <c r="L27" s="5"/>
      <c r="M27" s="5"/>
      <c r="N27" s="5"/>
      <c r="O27" s="5"/>
      <c r="P27" s="5"/>
      <c r="Q27" s="6"/>
      <c r="R27" s="15"/>
    </row>
    <row r="28" spans="1:18" ht="33.75" customHeight="1">
      <c r="A28" s="17"/>
      <c r="B28" s="315" t="s">
        <v>2</v>
      </c>
      <c r="C28" s="315"/>
      <c r="D28" s="184">
        <v>15000000</v>
      </c>
      <c r="E28" s="184">
        <v>15000000</v>
      </c>
      <c r="F28" s="40">
        <f>(D28-E28)</f>
        <v>0</v>
      </c>
      <c r="G28" s="5"/>
      <c r="H28" s="6"/>
      <c r="I28" s="5"/>
      <c r="J28" s="5"/>
      <c r="K28" s="72"/>
      <c r="L28" s="5"/>
      <c r="M28" s="5"/>
      <c r="N28" s="5"/>
      <c r="O28" s="5"/>
      <c r="P28" s="5"/>
      <c r="Q28" s="6"/>
      <c r="R28" s="15"/>
    </row>
    <row r="29" spans="1:18" ht="33.75" customHeight="1">
      <c r="A29" s="22"/>
      <c r="B29" s="4"/>
      <c r="C29" s="188" t="s">
        <v>1</v>
      </c>
      <c r="D29" s="184">
        <v>600000</v>
      </c>
      <c r="E29" s="184">
        <v>600000</v>
      </c>
      <c r="F29" s="40">
        <f>(D29-E29)</f>
        <v>0</v>
      </c>
      <c r="G29" s="5" t="s">
        <v>73</v>
      </c>
      <c r="H29" s="6"/>
      <c r="I29" s="5"/>
      <c r="J29" s="5"/>
      <c r="K29" s="72"/>
      <c r="L29" s="5"/>
      <c r="M29" s="5"/>
      <c r="N29" s="5"/>
      <c r="O29" s="5"/>
      <c r="P29" s="5" t="s">
        <v>95</v>
      </c>
      <c r="Q29" s="6">
        <v>600000</v>
      </c>
      <c r="R29" s="15" t="s">
        <v>79</v>
      </c>
    </row>
    <row r="30" spans="1:18" ht="33.75" customHeight="1" thickBot="1">
      <c r="A30" s="185"/>
      <c r="B30" s="186"/>
      <c r="C30" s="187" t="s">
        <v>55</v>
      </c>
      <c r="D30" s="189">
        <v>14400000</v>
      </c>
      <c r="E30" s="189">
        <v>14400000</v>
      </c>
      <c r="F30" s="190">
        <f>(D30-E30)</f>
        <v>0</v>
      </c>
      <c r="G30" s="191" t="s">
        <v>48</v>
      </c>
      <c r="H30" s="192">
        <v>1200000</v>
      </c>
      <c r="I30" s="193" t="s">
        <v>71</v>
      </c>
      <c r="J30" s="193"/>
      <c r="K30" s="194" t="s">
        <v>36</v>
      </c>
      <c r="L30" s="193"/>
      <c r="M30" s="193"/>
      <c r="N30" s="193"/>
      <c r="O30" s="193"/>
      <c r="P30" s="193" t="s">
        <v>95</v>
      </c>
      <c r="Q30" s="192">
        <v>14400000</v>
      </c>
      <c r="R30" s="195" t="s">
        <v>79</v>
      </c>
    </row>
    <row r="31" spans="1:18" s="12" customFormat="1" ht="33.75" customHeight="1">
      <c r="A31" s="338"/>
      <c r="B31" s="339"/>
      <c r="C31" s="340"/>
      <c r="D31" s="341"/>
      <c r="E31" s="341"/>
      <c r="F31" s="342"/>
      <c r="G31" s="343"/>
      <c r="H31" s="344"/>
      <c r="I31" s="339"/>
      <c r="J31" s="339"/>
      <c r="K31" s="345"/>
      <c r="L31" s="339"/>
      <c r="M31" s="339"/>
      <c r="N31" s="339"/>
      <c r="O31" s="339"/>
      <c r="P31" s="339"/>
      <c r="Q31" s="344"/>
      <c r="R31" s="347"/>
    </row>
    <row r="32" spans="1:18" ht="37.5" customHeight="1">
      <c r="A32" s="333" t="s">
        <v>68</v>
      </c>
      <c r="B32" s="304"/>
      <c r="C32" s="304"/>
      <c r="D32" s="334" t="s">
        <v>135</v>
      </c>
      <c r="E32" s="334" t="s">
        <v>136</v>
      </c>
      <c r="F32" s="335" t="s">
        <v>18</v>
      </c>
      <c r="G32" s="336" t="s">
        <v>35</v>
      </c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46"/>
    </row>
    <row r="33" spans="1:18" ht="37.5" customHeight="1">
      <c r="A33" s="309" t="s">
        <v>59</v>
      </c>
      <c r="B33" s="310"/>
      <c r="C33" s="310"/>
      <c r="D33" s="299"/>
      <c r="E33" s="299"/>
      <c r="F33" s="306"/>
      <c r="G33" s="303"/>
      <c r="H33" s="304"/>
      <c r="I33" s="304"/>
      <c r="J33" s="304"/>
      <c r="K33" s="304"/>
      <c r="L33" s="304"/>
      <c r="M33" s="304"/>
      <c r="N33" s="304"/>
      <c r="O33" s="304"/>
      <c r="P33" s="304"/>
      <c r="Q33" s="304"/>
      <c r="R33" s="305"/>
    </row>
    <row r="34" spans="1:18" ht="33" customHeight="1">
      <c r="A34" s="276" t="s">
        <v>100</v>
      </c>
      <c r="B34" s="208"/>
      <c r="C34" s="209"/>
      <c r="D34" s="156">
        <f>SUM(D35,D41)</f>
        <v>9636950</v>
      </c>
      <c r="E34" s="156">
        <f>SUM(E35,E41)</f>
        <v>7520000</v>
      </c>
      <c r="F34" s="44">
        <f>(D34-E34)</f>
        <v>2116950</v>
      </c>
      <c r="G34" s="12"/>
      <c r="H34" s="11"/>
      <c r="I34" s="12"/>
      <c r="J34" s="12"/>
      <c r="K34" s="75"/>
      <c r="L34" s="12"/>
      <c r="M34" s="12"/>
      <c r="N34" s="12"/>
      <c r="O34" s="12"/>
      <c r="P34" s="12"/>
      <c r="Q34" s="11"/>
      <c r="R34" s="19"/>
    </row>
    <row r="35" spans="1:18" ht="33" customHeight="1">
      <c r="A35" s="89"/>
      <c r="B35" s="277" t="s">
        <v>83</v>
      </c>
      <c r="C35" s="209"/>
      <c r="D35" s="39">
        <f>SUM(D36:D40)</f>
        <v>9336950</v>
      </c>
      <c r="E35" s="39">
        <f>SUM(E36:E40)</f>
        <v>7220000</v>
      </c>
      <c r="F35" s="44">
        <f t="shared" ref="F35:F45" si="1">(D35-E35)</f>
        <v>2116950</v>
      </c>
      <c r="G35" s="5"/>
      <c r="H35" s="6"/>
      <c r="I35" s="5"/>
      <c r="J35" s="5"/>
      <c r="K35" s="72"/>
      <c r="L35" s="5"/>
      <c r="M35" s="5"/>
      <c r="N35" s="5"/>
      <c r="O35" s="5"/>
      <c r="P35" s="5"/>
      <c r="Q35" s="6"/>
      <c r="R35" s="18"/>
    </row>
    <row r="36" spans="1:18" ht="33" customHeight="1">
      <c r="A36" s="17"/>
      <c r="B36" s="3"/>
      <c r="C36" s="31" t="s">
        <v>58</v>
      </c>
      <c r="D36" s="39">
        <v>4136950</v>
      </c>
      <c r="E36" s="39">
        <v>3420000</v>
      </c>
      <c r="F36" s="44">
        <f t="shared" si="1"/>
        <v>716950</v>
      </c>
      <c r="G36" s="5" t="s">
        <v>97</v>
      </c>
      <c r="H36" s="6">
        <v>344745</v>
      </c>
      <c r="I36" s="5" t="s">
        <v>71</v>
      </c>
      <c r="J36" s="5"/>
      <c r="K36" s="72">
        <v>12</v>
      </c>
      <c r="L36" s="161" t="s">
        <v>113</v>
      </c>
      <c r="M36" s="5"/>
      <c r="N36" s="5"/>
      <c r="O36" s="5"/>
      <c r="P36" s="5" t="s">
        <v>95</v>
      </c>
      <c r="Q36" s="6">
        <f>H36*K36</f>
        <v>4136940</v>
      </c>
      <c r="R36" s="15" t="s">
        <v>79</v>
      </c>
    </row>
    <row r="37" spans="1:18" ht="33" customHeight="1">
      <c r="A37" s="17"/>
      <c r="B37" s="4"/>
      <c r="C37" s="31" t="s">
        <v>56</v>
      </c>
      <c r="D37" s="39">
        <v>1500000</v>
      </c>
      <c r="E37" s="39">
        <v>1500000</v>
      </c>
      <c r="F37" s="44">
        <f t="shared" si="1"/>
        <v>0</v>
      </c>
      <c r="G37" s="277" t="s">
        <v>61</v>
      </c>
      <c r="H37" s="208"/>
      <c r="I37" s="5"/>
      <c r="J37" s="5"/>
      <c r="K37" s="72"/>
      <c r="L37" s="5"/>
      <c r="M37" s="5"/>
      <c r="N37" s="5"/>
      <c r="O37" s="5"/>
      <c r="P37" s="5" t="s">
        <v>95</v>
      </c>
      <c r="Q37" s="6">
        <v>1500000</v>
      </c>
      <c r="R37" s="15" t="s">
        <v>79</v>
      </c>
    </row>
    <row r="38" spans="1:18" ht="30" customHeight="1">
      <c r="A38" s="17"/>
      <c r="B38" s="4"/>
      <c r="C38" s="31" t="s">
        <v>57</v>
      </c>
      <c r="D38" s="39">
        <v>100000</v>
      </c>
      <c r="E38" s="39">
        <v>0</v>
      </c>
      <c r="F38" s="44">
        <f t="shared" si="1"/>
        <v>100000</v>
      </c>
      <c r="G38" s="5" t="s">
        <v>70</v>
      </c>
      <c r="H38" s="6"/>
      <c r="I38" s="5"/>
      <c r="J38" s="5"/>
      <c r="K38" s="72"/>
      <c r="L38" s="5"/>
      <c r="M38" s="5"/>
      <c r="N38" s="5"/>
      <c r="O38" s="5"/>
      <c r="P38" s="5" t="s">
        <v>95</v>
      </c>
      <c r="Q38" s="6">
        <v>100000</v>
      </c>
      <c r="R38" s="15" t="s">
        <v>79</v>
      </c>
    </row>
    <row r="39" spans="1:18" ht="30" customHeight="1">
      <c r="A39" s="17"/>
      <c r="B39" s="4"/>
      <c r="C39" s="31" t="s">
        <v>51</v>
      </c>
      <c r="D39" s="39">
        <v>2100000</v>
      </c>
      <c r="E39" s="39">
        <v>2100000</v>
      </c>
      <c r="F39" s="44">
        <f t="shared" si="1"/>
        <v>0</v>
      </c>
      <c r="G39" s="161" t="s">
        <v>131</v>
      </c>
      <c r="H39" s="6"/>
      <c r="I39" s="5"/>
      <c r="J39" s="5"/>
      <c r="K39" s="72"/>
      <c r="L39" s="5"/>
      <c r="M39" s="5"/>
      <c r="N39" s="5"/>
      <c r="O39" s="5"/>
      <c r="P39" s="5" t="s">
        <v>95</v>
      </c>
      <c r="Q39" s="6">
        <v>2100000</v>
      </c>
      <c r="R39" s="15" t="s">
        <v>79</v>
      </c>
    </row>
    <row r="40" spans="1:18" ht="30" customHeight="1">
      <c r="A40" s="17"/>
      <c r="B40" s="82"/>
      <c r="C40" s="31" t="s">
        <v>50</v>
      </c>
      <c r="D40" s="39">
        <v>1500000</v>
      </c>
      <c r="E40" s="39">
        <v>200000</v>
      </c>
      <c r="F40" s="44">
        <f t="shared" si="1"/>
        <v>1300000</v>
      </c>
      <c r="G40" s="164" t="s">
        <v>130</v>
      </c>
      <c r="H40" s="90">
        <v>125000</v>
      </c>
      <c r="I40" s="5" t="s">
        <v>71</v>
      </c>
      <c r="J40" s="90"/>
      <c r="K40" s="72">
        <v>12</v>
      </c>
      <c r="L40" s="161" t="s">
        <v>113</v>
      </c>
      <c r="M40" s="90"/>
      <c r="N40" s="90"/>
      <c r="O40" s="90"/>
      <c r="P40" s="90" t="s">
        <v>95</v>
      </c>
      <c r="Q40" s="148">
        <f>H40*K40</f>
        <v>1500000</v>
      </c>
      <c r="R40" s="91" t="s">
        <v>79</v>
      </c>
    </row>
    <row r="41" spans="1:18" ht="33" customHeight="1">
      <c r="A41" s="17"/>
      <c r="B41" s="277" t="s">
        <v>74</v>
      </c>
      <c r="C41" s="209"/>
      <c r="D41" s="39">
        <v>300000</v>
      </c>
      <c r="E41" s="39">
        <v>300000</v>
      </c>
      <c r="F41" s="44">
        <f t="shared" si="1"/>
        <v>0</v>
      </c>
      <c r="G41" s="5"/>
      <c r="H41" s="6"/>
      <c r="I41" s="5"/>
      <c r="J41" s="5"/>
      <c r="K41" s="72"/>
      <c r="L41" s="5"/>
      <c r="M41" s="5"/>
      <c r="N41" s="5"/>
      <c r="O41" s="5"/>
      <c r="P41" s="5"/>
      <c r="Q41" s="6"/>
      <c r="R41" s="15"/>
    </row>
    <row r="42" spans="1:18" ht="35.25" customHeight="1">
      <c r="A42" s="23"/>
      <c r="B42" s="48"/>
      <c r="C42" s="31" t="s">
        <v>52</v>
      </c>
      <c r="D42" s="39">
        <v>300000</v>
      </c>
      <c r="E42" s="39">
        <v>300000</v>
      </c>
      <c r="F42" s="44">
        <f t="shared" si="1"/>
        <v>0</v>
      </c>
      <c r="G42" s="5" t="s">
        <v>72</v>
      </c>
      <c r="H42" s="6"/>
      <c r="I42" s="5"/>
      <c r="J42" s="5"/>
      <c r="K42" s="72"/>
      <c r="L42" s="5"/>
      <c r="M42" s="5"/>
      <c r="N42" s="5"/>
      <c r="O42" s="5"/>
      <c r="P42" s="5" t="s">
        <v>95</v>
      </c>
      <c r="Q42" s="6">
        <v>300000</v>
      </c>
      <c r="R42" s="15" t="s">
        <v>79</v>
      </c>
    </row>
    <row r="43" spans="1:18" ht="34.5" customHeight="1">
      <c r="A43" s="312" t="s">
        <v>145</v>
      </c>
      <c r="B43" s="313"/>
      <c r="C43" s="314"/>
      <c r="D43" s="156">
        <v>3000000</v>
      </c>
      <c r="E43" s="156">
        <v>3500000</v>
      </c>
      <c r="F43" s="44">
        <f t="shared" si="1"/>
        <v>-500000</v>
      </c>
      <c r="G43" s="13"/>
      <c r="H43" s="14"/>
      <c r="I43" s="13"/>
      <c r="J43" s="13"/>
      <c r="K43" s="74"/>
      <c r="L43" s="13"/>
      <c r="M43" s="13"/>
      <c r="N43" s="13"/>
      <c r="O43" s="13"/>
      <c r="P43" s="13"/>
      <c r="Q43" s="14"/>
      <c r="R43" s="20"/>
    </row>
    <row r="44" spans="1:18" ht="34.5" customHeight="1">
      <c r="A44" s="16"/>
      <c r="B44" s="297" t="s">
        <v>146</v>
      </c>
      <c r="C44" s="209"/>
      <c r="D44" s="39">
        <v>3000000</v>
      </c>
      <c r="E44" s="39">
        <v>3500000</v>
      </c>
      <c r="F44" s="44">
        <f t="shared" si="1"/>
        <v>-500000</v>
      </c>
      <c r="G44" s="42"/>
      <c r="H44" s="6"/>
      <c r="I44" s="5"/>
      <c r="J44" s="5"/>
      <c r="K44" s="72"/>
      <c r="L44" s="5"/>
      <c r="M44" s="5"/>
      <c r="N44" s="5"/>
      <c r="O44" s="5"/>
      <c r="P44" s="5"/>
      <c r="Q44" s="6"/>
      <c r="R44" s="15"/>
    </row>
    <row r="45" spans="1:18" ht="34.5" customHeight="1" thickBot="1">
      <c r="A45" s="23"/>
      <c r="B45" s="48"/>
      <c r="C45" s="162" t="s">
        <v>147</v>
      </c>
      <c r="D45" s="39">
        <v>3000000</v>
      </c>
      <c r="E45" s="39">
        <v>3500000</v>
      </c>
      <c r="F45" s="44">
        <f t="shared" si="1"/>
        <v>-500000</v>
      </c>
      <c r="G45" s="42"/>
      <c r="H45" s="6"/>
      <c r="I45" s="5"/>
      <c r="J45" s="5"/>
      <c r="K45" s="72"/>
      <c r="L45" s="5"/>
      <c r="M45" s="5"/>
      <c r="N45" s="5"/>
      <c r="O45" s="5"/>
      <c r="P45" s="5"/>
      <c r="Q45" s="6"/>
      <c r="R45" s="15"/>
    </row>
    <row r="46" spans="1:18" ht="34.5" customHeight="1" thickTop="1" thickBot="1">
      <c r="A46" s="273" t="s">
        <v>29</v>
      </c>
      <c r="B46" s="274"/>
      <c r="C46" s="275"/>
      <c r="D46" s="100">
        <f>SUM(D5,D27,D34,D43)</f>
        <v>118296000</v>
      </c>
      <c r="E46" s="49">
        <f>SUM(E5,E27,E34,E43)</f>
        <v>118700000</v>
      </c>
      <c r="F46" s="50">
        <f>SUM(F5,F27,F34,F43)</f>
        <v>-404000</v>
      </c>
      <c r="G46" s="29"/>
      <c r="H46" s="29"/>
      <c r="I46" s="28"/>
      <c r="J46" s="28"/>
      <c r="K46" s="147"/>
      <c r="L46" s="28"/>
      <c r="M46" s="28"/>
      <c r="N46" s="28"/>
      <c r="O46" s="28"/>
      <c r="P46" s="28"/>
      <c r="Q46" s="29"/>
      <c r="R46" s="30"/>
    </row>
    <row r="48" spans="1:18">
      <c r="D48" s="103"/>
    </row>
  </sheetData>
  <mergeCells count="42">
    <mergeCell ref="Q22:Q23"/>
    <mergeCell ref="R22:R23"/>
    <mergeCell ref="G26:P26"/>
    <mergeCell ref="C22:C23"/>
    <mergeCell ref="D22:D23"/>
    <mergeCell ref="E22:E23"/>
    <mergeCell ref="F22:F23"/>
    <mergeCell ref="G22:P23"/>
    <mergeCell ref="B28:C28"/>
    <mergeCell ref="B41:C41"/>
    <mergeCell ref="A27:C27"/>
    <mergeCell ref="B35:C35"/>
    <mergeCell ref="A34:C34"/>
    <mergeCell ref="A43:C43"/>
    <mergeCell ref="G37:H37"/>
    <mergeCell ref="A32:C32"/>
    <mergeCell ref="E32:E33"/>
    <mergeCell ref="F32:F33"/>
    <mergeCell ref="G32:R33"/>
    <mergeCell ref="A33:C33"/>
    <mergeCell ref="G3:R4"/>
    <mergeCell ref="F3:F4"/>
    <mergeCell ref="E3:E4"/>
    <mergeCell ref="A3:C3"/>
    <mergeCell ref="D7:D11"/>
    <mergeCell ref="A4:C4"/>
    <mergeCell ref="A46:C46"/>
    <mergeCell ref="Q2:R2"/>
    <mergeCell ref="A5:C5"/>
    <mergeCell ref="B6:C6"/>
    <mergeCell ref="C7:C11"/>
    <mergeCell ref="E7:E11"/>
    <mergeCell ref="B20:C20"/>
    <mergeCell ref="C15:C19"/>
    <mergeCell ref="E15:E19"/>
    <mergeCell ref="F15:F19"/>
    <mergeCell ref="F7:F11"/>
    <mergeCell ref="K14:L14"/>
    <mergeCell ref="B44:C44"/>
    <mergeCell ref="D15:D19"/>
    <mergeCell ref="D3:D4"/>
    <mergeCell ref="D32:D33"/>
  </mergeCells>
  <phoneticPr fontId="10" type="noConversion"/>
  <pageMargins left="0.90541700000000003" right="0.70805600000000002" top="0" bottom="0.98416700000000001" header="0.31430599999999997" footer="0.31430599999999997"/>
  <pageSetup paperSize="9" scale="75" orientation="landscape" r:id="rId1"/>
  <headerFooter>
    <oddFooter>&amp;C- &amp;P / &amp;N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총괄표</vt:lpstr>
      <vt:lpstr>세입내역</vt:lpstr>
      <vt:lpstr>세출내역</vt:lpstr>
      <vt:lpstr>Sheet1</vt:lpstr>
      <vt:lpstr>세출내역!Print_Area</vt:lpstr>
      <vt:lpstr>총괄표!Print_Area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사용자</cp:lastModifiedBy>
  <cp:revision>93</cp:revision>
  <cp:lastPrinted>2013-12-10T05:26:38Z</cp:lastPrinted>
  <dcterms:created xsi:type="dcterms:W3CDTF">2008-10-30T10:06:54Z</dcterms:created>
  <dcterms:modified xsi:type="dcterms:W3CDTF">2013-12-10T05:27:00Z</dcterms:modified>
</cp:coreProperties>
</file>