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4895" windowHeight="7935"/>
  </bookViews>
  <sheets>
    <sheet name="총괄표" sheetId="1" r:id="rId1"/>
    <sheet name="세입내역" sheetId="2" r:id="rId2"/>
    <sheet name="세출내역" sheetId="4" r:id="rId3"/>
  </sheets>
  <calcPr calcId="125725"/>
</workbook>
</file>

<file path=xl/calcChain.xml><?xml version="1.0" encoding="utf-8"?>
<calcChain xmlns="http://schemas.openxmlformats.org/spreadsheetml/2006/main">
  <c r="F64" i="4"/>
  <c r="D35" i="2"/>
  <c r="D63" i="4"/>
  <c r="D7" i="2"/>
  <c r="F16" i="1"/>
  <c r="E15"/>
  <c r="E23" s="1"/>
  <c r="D60" i="4"/>
  <c r="D58"/>
  <c r="D57"/>
  <c r="D44"/>
  <c r="D43"/>
  <c r="D52"/>
  <c r="D51"/>
  <c r="E56"/>
  <c r="D59"/>
  <c r="F59" s="1"/>
  <c r="F15" i="1" l="1"/>
  <c r="D56" i="4"/>
  <c r="F60"/>
  <c r="D35"/>
  <c r="D28"/>
  <c r="D24"/>
  <c r="E31" i="2"/>
  <c r="E30" s="1"/>
  <c r="D31"/>
  <c r="F31" s="1"/>
  <c r="F32"/>
  <c r="Q34" i="4"/>
  <c r="D30" i="2" l="1"/>
  <c r="F30" s="1"/>
  <c r="D38" i="4"/>
  <c r="V44" i="2"/>
  <c r="V42" s="1"/>
  <c r="V25"/>
  <c r="V17"/>
  <c r="V11"/>
  <c r="E19" i="1"/>
  <c r="E13"/>
  <c r="J16"/>
  <c r="Q14" i="4"/>
  <c r="E37" i="2" l="1"/>
  <c r="E36" s="1"/>
  <c r="Q15" i="4" l="1"/>
  <c r="D15" s="1"/>
  <c r="K16" i="1"/>
  <c r="L17"/>
  <c r="F20"/>
  <c r="D19"/>
  <c r="F19" s="1"/>
  <c r="F38" i="2"/>
  <c r="D37"/>
  <c r="D36" s="1"/>
  <c r="F36" s="1"/>
  <c r="Q30" i="4"/>
  <c r="Q50"/>
  <c r="D50" s="1"/>
  <c r="D21" i="1"/>
  <c r="E6" i="2"/>
  <c r="E6" i="4"/>
  <c r="E27"/>
  <c r="E32"/>
  <c r="E42"/>
  <c r="E49"/>
  <c r="F41" i="2"/>
  <c r="E40"/>
  <c r="E16"/>
  <c r="E15" s="1"/>
  <c r="K13" i="1"/>
  <c r="K11"/>
  <c r="K7"/>
  <c r="D7"/>
  <c r="D23" s="1"/>
  <c r="F23" s="1"/>
  <c r="E21"/>
  <c r="E17"/>
  <c r="E11"/>
  <c r="E9"/>
  <c r="E7"/>
  <c r="E48" i="4" l="1"/>
  <c r="E5"/>
  <c r="K23" i="1"/>
  <c r="F37" i="2"/>
  <c r="Q45" i="4"/>
  <c r="D45" s="1"/>
  <c r="Q40"/>
  <c r="D39" s="1"/>
  <c r="Q29"/>
  <c r="D29" s="1"/>
  <c r="Q10"/>
  <c r="Q11"/>
  <c r="Q12"/>
  <c r="Q13"/>
  <c r="L16" i="1"/>
  <c r="J13"/>
  <c r="L13" s="1"/>
  <c r="L15"/>
  <c r="L14"/>
  <c r="L9"/>
  <c r="L10"/>
  <c r="L12"/>
  <c r="J11"/>
  <c r="L11" s="1"/>
  <c r="J7"/>
  <c r="F10"/>
  <c r="D13"/>
  <c r="F13" s="1"/>
  <c r="D11"/>
  <c r="D9"/>
  <c r="F9" s="1"/>
  <c r="F35" i="2"/>
  <c r="F31" i="4"/>
  <c r="F28"/>
  <c r="F24"/>
  <c r="Q9"/>
  <c r="F44"/>
  <c r="F43"/>
  <c r="F58"/>
  <c r="F15"/>
  <c r="V27" i="2"/>
  <c r="V26"/>
  <c r="V13"/>
  <c r="V12" s="1"/>
  <c r="F12" s="1"/>
  <c r="V10"/>
  <c r="V9"/>
  <c r="F18" i="1"/>
  <c r="F12"/>
  <c r="F11"/>
  <c r="F14"/>
  <c r="Q53" i="4"/>
  <c r="F63"/>
  <c r="E62"/>
  <c r="E61" s="1"/>
  <c r="E41"/>
  <c r="E39" i="2"/>
  <c r="E34"/>
  <c r="E33" s="1"/>
  <c r="E19"/>
  <c r="E18" s="1"/>
  <c r="E22"/>
  <c r="E21" s="1"/>
  <c r="E5"/>
  <c r="L8" i="1"/>
  <c r="F8"/>
  <c r="F21"/>
  <c r="F22"/>
  <c r="F7"/>
  <c r="D62" i="4"/>
  <c r="F62" s="1"/>
  <c r="F20" i="2"/>
  <c r="D19"/>
  <c r="D18" s="1"/>
  <c r="Q55" i="4"/>
  <c r="D54" s="1"/>
  <c r="F57"/>
  <c r="F51"/>
  <c r="F52"/>
  <c r="F38"/>
  <c r="Q37"/>
  <c r="D36" s="1"/>
  <c r="F35"/>
  <c r="Q33"/>
  <c r="Q32" s="1"/>
  <c r="D33" s="1"/>
  <c r="D32" l="1"/>
  <c r="Q7"/>
  <c r="D7" s="1"/>
  <c r="H18"/>
  <c r="D53"/>
  <c r="D49" s="1"/>
  <c r="F39"/>
  <c r="E64"/>
  <c r="E45" i="2"/>
  <c r="V24"/>
  <c r="V8"/>
  <c r="V7" s="1"/>
  <c r="J23" i="1"/>
  <c r="F17"/>
  <c r="F29" i="4"/>
  <c r="D27"/>
  <c r="F27" s="1"/>
  <c r="D48"/>
  <c r="F17" i="2"/>
  <c r="D16"/>
  <c r="F18"/>
  <c r="D42" i="4"/>
  <c r="D41" s="1"/>
  <c r="D61"/>
  <c r="F61" s="1"/>
  <c r="F50"/>
  <c r="F45"/>
  <c r="D40" i="2"/>
  <c r="F36" i="4"/>
  <c r="L7" i="1"/>
  <c r="L23" s="1"/>
  <c r="F19" i="2"/>
  <c r="D34"/>
  <c r="F34" s="1"/>
  <c r="F53" i="4" l="1"/>
  <c r="F32"/>
  <c r="F42"/>
  <c r="F23" i="2"/>
  <c r="D15"/>
  <c r="F15" s="1"/>
  <c r="F16"/>
  <c r="F42"/>
  <c r="F54" i="4"/>
  <c r="F33"/>
  <c r="F56"/>
  <c r="D33" i="2"/>
  <c r="F33" l="1"/>
  <c r="H19" i="4"/>
  <c r="Q19" s="1"/>
  <c r="D6" i="2"/>
  <c r="D5" s="1"/>
  <c r="F7" i="4"/>
  <c r="F49"/>
  <c r="D22" i="2"/>
  <c r="F22" s="1"/>
  <c r="F7"/>
  <c r="F40"/>
  <c r="D39"/>
  <c r="F39" s="1"/>
  <c r="H23" i="4"/>
  <c r="Q23" s="1"/>
  <c r="F41"/>
  <c r="F48"/>
  <c r="D45" i="2" l="1"/>
  <c r="F45" s="1"/>
  <c r="H20" i="4"/>
  <c r="Q20" s="1"/>
  <c r="Q18"/>
  <c r="D18" s="1"/>
  <c r="F6" i="2"/>
  <c r="F5"/>
  <c r="H22" i="4"/>
  <c r="Q22" s="1"/>
  <c r="H21"/>
  <c r="Q21" s="1"/>
  <c r="D21" i="2"/>
  <c r="D19" i="4" l="1"/>
  <c r="F19" s="1"/>
  <c r="F18"/>
  <c r="F21" i="2"/>
  <c r="D6" i="4" l="1"/>
  <c r="D5" l="1"/>
  <c r="D64" s="1"/>
  <c r="F6"/>
  <c r="F5" l="1"/>
</calcChain>
</file>

<file path=xl/sharedStrings.xml><?xml version="1.0" encoding="utf-8"?>
<sst xmlns="http://schemas.openxmlformats.org/spreadsheetml/2006/main" count="436" uniqueCount="213">
  <si>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</si>
  <si>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</si>
  <si>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</si>
  <si>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</si>
  <si>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</si>
  <si>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</si>
  <si>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</si>
  <si>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</si>
  <si>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</si>
  <si>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</si>
  <si>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</si>
  <si>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</si>
  <si>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원</t>
    <phoneticPr fontId="1" type="noConversion"/>
  </si>
  <si>
    <t>＊교육여비 :</t>
    <phoneticPr fontId="1" type="noConversion"/>
  </si>
  <si>
    <t>월</t>
    <phoneticPr fontId="1" type="noConversion"/>
  </si>
  <si>
    <t>＊전화요금, 전기요금, 상하수도요금, 우편료, 오물수수료 등</t>
    <phoneticPr fontId="1" type="noConversion"/>
  </si>
  <si>
    <t>＊가스비, 냉난방비 등</t>
    <phoneticPr fontId="1" type="noConversion"/>
  </si>
  <si>
    <t>＊차량유류비 및 차량유지관리비 등</t>
    <phoneticPr fontId="1" type="noConversion"/>
  </si>
  <si>
    <t>＊주ㆍ부식비</t>
    <phoneticPr fontId="1" type="noConversion"/>
  </si>
  <si>
    <t xml:space="preserve">＊치약, 칫솔, 수건 등 </t>
    <phoneticPr fontId="1" type="noConversion"/>
  </si>
  <si>
    <t>＊피복비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</si>
  <si>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</si>
  <si>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</si>
  <si>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</si>
  <si>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</si>
  <si>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</si>
  <si>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</si>
  <si>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</si>
  <si>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원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</si>
  <si>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</si>
  <si>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</si>
  <si>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</si>
  <si>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</si>
  <si>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</si>
  <si>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</si>
  <si>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</si>
  <si>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</si>
  <si>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</si>
  <si>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</si>
  <si>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%</t>
    <phoneticPr fontId="1" type="noConversion"/>
  </si>
  <si>
    <t>116                         사회보험부담금</t>
    <phoneticPr fontId="1" type="noConversion"/>
  </si>
  <si>
    <t>* 위생대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</si>
  <si>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</si>
  <si>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</si>
  <si>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</si>
  <si>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</si>
  <si>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</si>
  <si>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</si>
  <si>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</si>
  <si>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</si>
  <si>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</si>
  <si>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</si>
  <si>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</si>
  <si>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예산액</t>
    <phoneticPr fontId="1" type="noConversion"/>
  </si>
  <si>
    <t>증감</t>
    <phoneticPr fontId="1" type="noConversion"/>
  </si>
  <si>
    <t>예산액</t>
    <phoneticPr fontId="1" type="noConversion"/>
  </si>
  <si>
    <t>전년도예산액</t>
    <phoneticPr fontId="1" type="noConversion"/>
  </si>
  <si>
    <t>증감</t>
    <phoneticPr fontId="1" type="noConversion"/>
  </si>
  <si>
    <t>월</t>
    <phoneticPr fontId="1" type="noConversion"/>
  </si>
  <si>
    <t>원</t>
    <phoneticPr fontId="1" type="noConversion"/>
  </si>
  <si>
    <t>08 전입금</t>
    <phoneticPr fontId="1" type="noConversion"/>
  </si>
  <si>
    <t>81 전입금</t>
    <phoneticPr fontId="1" type="noConversion"/>
  </si>
  <si>
    <t>05 후원금수입</t>
    <phoneticPr fontId="1" type="noConversion"/>
  </si>
  <si>
    <t>51 후원금수입</t>
    <phoneticPr fontId="1" type="noConversion"/>
  </si>
  <si>
    <t>=</t>
    <phoneticPr fontId="1" type="noConversion"/>
  </si>
  <si>
    <t>*비지정후원금</t>
    <phoneticPr fontId="1" type="noConversion"/>
  </si>
  <si>
    <t>*법인전입금</t>
    <phoneticPr fontId="1" type="noConversion"/>
  </si>
  <si>
    <t>04 전출금</t>
    <phoneticPr fontId="1" type="noConversion"/>
  </si>
  <si>
    <t>41 전출금</t>
    <phoneticPr fontId="1" type="noConversion"/>
  </si>
  <si>
    <t>*법인회계전출금</t>
    <phoneticPr fontId="1" type="noConversion"/>
  </si>
  <si>
    <t>후원금</t>
    <phoneticPr fontId="1" type="noConversion"/>
  </si>
  <si>
    <t>전출금</t>
    <phoneticPr fontId="1" type="noConversion"/>
  </si>
  <si>
    <t>＊신체활동지원, 일상생활활동서비스 등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</si>
  <si>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</si>
  <si>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</si>
  <si>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</si>
  <si>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요양급여수입</t>
    <phoneticPr fontId="1" type="noConversion"/>
  </si>
  <si>
    <t>장기요양급여수입</t>
    <phoneticPr fontId="1" type="noConversion"/>
  </si>
  <si>
    <t>10 잡수입</t>
    <phoneticPr fontId="1" type="noConversion"/>
  </si>
  <si>
    <t>101 잡수입</t>
    <phoneticPr fontId="1" type="noConversion"/>
  </si>
  <si>
    <t>512                     비지정후원금</t>
    <phoneticPr fontId="1" type="noConversion"/>
  </si>
  <si>
    <t>611                    장기요양사업수입</t>
    <phoneticPr fontId="1" type="noConversion"/>
  </si>
  <si>
    <t>811                        법인전입금</t>
    <phoneticPr fontId="1" type="noConversion"/>
  </si>
  <si>
    <t>1012                   기타예금이자수입</t>
    <phoneticPr fontId="1" type="noConversion"/>
  </si>
  <si>
    <t>111                    입소비용수입</t>
    <phoneticPr fontId="1" type="noConversion"/>
  </si>
  <si>
    <t>1등급</t>
    <phoneticPr fontId="1" type="noConversion"/>
  </si>
  <si>
    <t>*요양시설</t>
    <phoneticPr fontId="1" type="noConversion"/>
  </si>
  <si>
    <t>원</t>
    <phoneticPr fontId="1" type="noConversion"/>
  </si>
  <si>
    <t xml:space="preserve"> </t>
    <phoneticPr fontId="1" type="noConversion"/>
  </si>
  <si>
    <t>2등급</t>
    <phoneticPr fontId="1" type="noConversion"/>
  </si>
  <si>
    <t>3등급</t>
    <phoneticPr fontId="1" type="noConversion"/>
  </si>
  <si>
    <t>일</t>
    <phoneticPr fontId="1" type="noConversion"/>
  </si>
  <si>
    <t>명</t>
    <phoneticPr fontId="1" type="noConversion"/>
  </si>
  <si>
    <t>=</t>
    <phoneticPr fontId="1" type="noConversion"/>
  </si>
  <si>
    <t>개월</t>
    <phoneticPr fontId="1" type="noConversion"/>
  </si>
  <si>
    <t>112                     식재료비수입</t>
    <phoneticPr fontId="1" type="noConversion"/>
  </si>
  <si>
    <t>×</t>
    <phoneticPr fontId="1" type="noConversion"/>
  </si>
  <si>
    <t>04 보조금 수입</t>
    <phoneticPr fontId="1" type="noConversion"/>
  </si>
  <si>
    <t>41 보조금수입</t>
    <phoneticPr fontId="1" type="noConversion"/>
  </si>
  <si>
    <t>411                    경상보조금수입</t>
    <phoneticPr fontId="1" type="noConversion"/>
  </si>
  <si>
    <t>1013                   기타잡수입</t>
    <phoneticPr fontId="1" type="noConversion"/>
  </si>
  <si>
    <t>실습비</t>
    <phoneticPr fontId="1" type="noConversion"/>
  </si>
  <si>
    <t>예금이자</t>
    <phoneticPr fontId="1" type="noConversion"/>
  </si>
  <si>
    <t>전년도           예산액</t>
    <phoneticPr fontId="1" type="noConversion"/>
  </si>
  <si>
    <t>＊간호조무사</t>
    <phoneticPr fontId="1" type="noConversion"/>
  </si>
  <si>
    <t>＊요양보호사(시설)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</si>
  <si>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</si>
  <si>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</si>
  <si>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</si>
  <si>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</si>
  <si>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</si>
  <si>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월</t>
    <phoneticPr fontId="1" type="noConversion"/>
  </si>
  <si>
    <t>＊사무용품비, 소식지, 인쇄비, 수수료 등</t>
    <phoneticPr fontId="1" type="noConversion"/>
  </si>
  <si>
    <t>* 나들이및생신잔치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</si>
  <si>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</si>
  <si>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</si>
  <si>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</si>
  <si>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</si>
  <si>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* 건강보험 :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</si>
  <si>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</si>
  <si>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</si>
  <si>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</si>
  <si>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</si>
  <si>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* 기관운영비</t>
    <phoneticPr fontId="1" type="noConversion"/>
  </si>
  <si>
    <t>* 회의비</t>
    <phoneticPr fontId="1" type="noConversion"/>
  </si>
  <si>
    <t>＊협회비 및 보험료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</si>
  <si>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</si>
  <si>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</si>
  <si>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</si>
  <si>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</si>
  <si>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</si>
  <si>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</si>
  <si>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</si>
  <si>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</si>
  <si>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</si>
  <si>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313                        피복비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</si>
  <si>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</si>
  <si>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</si>
  <si>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335                      입소보호사업비</t>
    <phoneticPr fontId="1" type="noConversion"/>
  </si>
  <si>
    <t>338                         기타사업비</t>
    <phoneticPr fontId="1" type="noConversion"/>
  </si>
  <si>
    <t>411                    법인회계전출금</t>
    <phoneticPr fontId="1" type="noConversion"/>
  </si>
  <si>
    <t>＊시설장비유지비</t>
    <phoneticPr fontId="1" type="noConversion"/>
  </si>
  <si>
    <t>요양시설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</si>
  <si>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</si>
  <si>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</si>
  <si>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</si>
  <si>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시설비품취득</t>
    <phoneticPr fontId="1" type="noConversion"/>
  </si>
  <si>
    <t>=</t>
    <phoneticPr fontId="1" type="noConversion"/>
  </si>
  <si>
    <t>211                         시설비</t>
    <phoneticPr fontId="1" type="noConversion"/>
  </si>
  <si>
    <t>전년도           예산액</t>
    <phoneticPr fontId="1" type="noConversion"/>
  </si>
  <si>
    <t>보조금수입</t>
    <phoneticPr fontId="1" type="noConversion"/>
  </si>
  <si>
    <t>경상보보금수입</t>
    <phoneticPr fontId="1" type="noConversion"/>
  </si>
  <si>
    <t>06 요양급여수입</t>
    <phoneticPr fontId="1" type="noConversion"/>
  </si>
  <si>
    <t>61 요양급여수입</t>
    <phoneticPr fontId="1" type="noConversion"/>
  </si>
  <si>
    <t>업무추진비</t>
    <phoneticPr fontId="1" type="noConversion"/>
  </si>
  <si>
    <t>운영비</t>
    <phoneticPr fontId="1" type="noConversion"/>
  </si>
  <si>
    <t>＊사무국장</t>
    <phoneticPr fontId="1" type="noConversion"/>
  </si>
  <si>
    <t>전년도                예산액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</si>
  <si>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</si>
  <si>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</si>
  <si>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</si>
  <si>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시설개보수</t>
    <phoneticPr fontId="1" type="noConversion"/>
  </si>
  <si>
    <t>=</t>
    <phoneticPr fontId="1" type="noConversion"/>
  </si>
  <si>
    <t>* 원장</t>
    <phoneticPr fontId="1" type="noConversion"/>
  </si>
  <si>
    <t>* 사무국장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</si>
  <si>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</si>
  <si>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</si>
  <si>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</si>
  <si>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=</t>
    <phoneticPr fontId="1" type="noConversion"/>
  </si>
  <si>
    <t>122                        직책보조비</t>
    <phoneticPr fontId="1" type="noConversion"/>
  </si>
  <si>
    <t>09 이월금</t>
    <phoneticPr fontId="1" type="noConversion"/>
  </si>
  <si>
    <t>91 이월금</t>
    <phoneticPr fontId="1" type="noConversion"/>
  </si>
  <si>
    <t>911                          전년도이월금</t>
    <phoneticPr fontId="1" type="noConversion"/>
  </si>
  <si>
    <t>*전년도이월금</t>
    <phoneticPr fontId="1" type="noConversion"/>
  </si>
  <si>
    <t>=</t>
    <phoneticPr fontId="1" type="noConversion"/>
  </si>
  <si>
    <t>원</t>
    <phoneticPr fontId="1" type="noConversion"/>
  </si>
  <si>
    <t>이월금</t>
    <phoneticPr fontId="1" type="noConversion"/>
  </si>
  <si>
    <t>생계급여</t>
    <phoneticPr fontId="1" type="noConversion"/>
  </si>
  <si>
    <t>원</t>
    <phoneticPr fontId="1" type="noConversion"/>
  </si>
  <si>
    <t>×</t>
    <phoneticPr fontId="1" type="noConversion"/>
  </si>
  <si>
    <t>개월</t>
    <phoneticPr fontId="1" type="noConversion"/>
  </si>
  <si>
    <t>=</t>
    <phoneticPr fontId="1" type="noConversion"/>
  </si>
  <si>
    <t>명</t>
    <phoneticPr fontId="1" type="noConversion"/>
  </si>
  <si>
    <t>월</t>
    <phoneticPr fontId="1" type="noConversion"/>
  </si>
  <si>
    <t>디딤돌일자리</t>
    <phoneticPr fontId="1" type="noConversion"/>
  </si>
  <si>
    <t>114                    제수당</t>
    <phoneticPr fontId="1" type="noConversion"/>
  </si>
  <si>
    <t>*명절수당,기타수당</t>
    <phoneticPr fontId="1" type="noConversion"/>
  </si>
  <si>
    <t>* 복리후생및포상</t>
    <phoneticPr fontId="1" type="noConversion"/>
  </si>
  <si>
    <t>* 디딤돌일자리</t>
    <phoneticPr fontId="1" type="noConversion"/>
  </si>
  <si>
    <t>3등급</t>
    <phoneticPr fontId="1" type="noConversion"/>
  </si>
  <si>
    <t>원</t>
    <phoneticPr fontId="1" type="noConversion"/>
  </si>
  <si>
    <t>×</t>
    <phoneticPr fontId="1" type="noConversion"/>
  </si>
  <si>
    <t>일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</si>
  <si>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</si>
  <si>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</si>
  <si>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</si>
  <si>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2013년도 세입ㆍ세출 예산서</t>
    <phoneticPr fontId="1" type="noConversion"/>
  </si>
  <si>
    <t>* 직원연수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</si>
  <si>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</si>
  <si>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</si>
  <si>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</si>
  <si>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=</t>
    <phoneticPr fontId="1" type="noConversion"/>
  </si>
  <si>
    <t>07 차입금</t>
    <phoneticPr fontId="1" type="noConversion"/>
  </si>
  <si>
    <t>71 차입금</t>
    <phoneticPr fontId="1" type="noConversion"/>
  </si>
  <si>
    <t>712 기타차입금</t>
    <phoneticPr fontId="1" type="noConversion"/>
  </si>
  <si>
    <t>337                   재가복지사업비</t>
    <phoneticPr fontId="1" type="noConversion"/>
  </si>
  <si>
    <t>336                        주야간보호사업비</t>
    <phoneticPr fontId="1" type="noConversion"/>
  </si>
  <si>
    <t>* 밑반찬및목욕서비스지원</t>
    <phoneticPr fontId="1" type="noConversion"/>
  </si>
  <si>
    <t>=</t>
    <phoneticPr fontId="1" type="noConversion"/>
  </si>
  <si>
    <t>원</t>
    <phoneticPr fontId="1" type="noConversion"/>
  </si>
  <si>
    <t>* 프로그램지원및기타</t>
    <phoneticPr fontId="1" type="noConversion"/>
  </si>
  <si>
    <t>차입금</t>
    <phoneticPr fontId="1" type="noConversion"/>
  </si>
  <si>
    <t>(샬롬노인종합센터 입소)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</si>
</sst>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/00"/>
    <numFmt numFmtId="179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9" fontId="0" fillId="0" borderId="13" xfId="0" applyNumberFormat="1" applyBorder="1">
      <alignment vertical="center"/>
    </xf>
    <xf numFmtId="0" fontId="2" fillId="0" borderId="9" xfId="0" applyFon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0" fillId="0" borderId="28" xfId="0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6" fontId="6" fillId="0" borderId="30" xfId="0" applyNumberFormat="1" applyFont="1" applyBorder="1">
      <alignment vertical="center"/>
    </xf>
    <xf numFmtId="177" fontId="6" fillId="0" borderId="30" xfId="0" applyNumberFormat="1" applyFont="1" applyBorder="1">
      <alignment vertical="center"/>
    </xf>
    <xf numFmtId="0" fontId="6" fillId="0" borderId="31" xfId="0" applyFont="1" applyBorder="1">
      <alignment vertical="center"/>
    </xf>
    <xf numFmtId="176" fontId="6" fillId="0" borderId="31" xfId="0" applyNumberFormat="1" applyFont="1" applyBorder="1">
      <alignment vertical="center"/>
    </xf>
    <xf numFmtId="0" fontId="6" fillId="0" borderId="37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5" fillId="0" borderId="13" xfId="0" applyFont="1" applyFill="1" applyBorder="1">
      <alignment vertical="center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54" xfId="0" applyNumberFormat="1" applyFont="1" applyBorder="1" applyAlignment="1">
      <alignment horizontal="right" vertical="center" wrapText="1"/>
    </xf>
    <xf numFmtId="176" fontId="7" fillId="0" borderId="54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 wrapText="1"/>
    </xf>
    <xf numFmtId="176" fontId="6" fillId="0" borderId="30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50" xfId="0" applyFon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7" fillId="0" borderId="50" xfId="0" applyFon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8" fontId="2" fillId="0" borderId="11" xfId="0" applyNumberFormat="1" applyFont="1" applyFill="1" applyBorder="1">
      <alignment vertical="center"/>
    </xf>
    <xf numFmtId="176" fontId="0" fillId="0" borderId="2" xfId="0" applyNumberFormat="1" applyBorder="1">
      <alignment vertical="center"/>
    </xf>
    <xf numFmtId="0" fontId="0" fillId="0" borderId="6" xfId="0" applyBorder="1">
      <alignment vertical="center"/>
    </xf>
    <xf numFmtId="176" fontId="7" fillId="0" borderId="58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right" vertical="center" wrapText="1"/>
    </xf>
    <xf numFmtId="176" fontId="7" fillId="0" borderId="2" xfId="0" applyNumberFormat="1" applyFont="1" applyBorder="1" applyAlignment="1">
      <alignment horizontal="right" vertical="center"/>
    </xf>
    <xf numFmtId="0" fontId="7" fillId="0" borderId="56" xfId="0" applyFont="1" applyBorder="1" applyAlignment="1">
      <alignment vertical="center"/>
    </xf>
    <xf numFmtId="176" fontId="0" fillId="0" borderId="4" xfId="0" applyNumberFormat="1" applyBorder="1">
      <alignment vertical="center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76" fontId="0" fillId="0" borderId="3" xfId="0" applyNumberFormat="1" applyBorder="1">
      <alignment vertical="center"/>
    </xf>
    <xf numFmtId="9" fontId="0" fillId="0" borderId="0" xfId="0" applyNumberFormat="1" applyBorder="1">
      <alignment vertical="center"/>
    </xf>
    <xf numFmtId="176" fontId="2" fillId="0" borderId="0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11" xfId="0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9" fontId="0" fillId="0" borderId="11" xfId="0" applyNumberForma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2" fillId="0" borderId="57" xfId="0" applyFont="1" applyBorder="1" applyAlignment="1">
      <alignment vertical="center" wrapText="1"/>
    </xf>
    <xf numFmtId="177" fontId="0" fillId="0" borderId="57" xfId="0" applyNumberFormat="1" applyBorder="1">
      <alignment vertical="center"/>
    </xf>
    <xf numFmtId="176" fontId="0" fillId="0" borderId="57" xfId="0" applyNumberFormat="1" applyBorder="1">
      <alignment vertical="center"/>
    </xf>
    <xf numFmtId="0" fontId="0" fillId="0" borderId="61" xfId="0" applyBorder="1">
      <alignment vertical="center"/>
    </xf>
    <xf numFmtId="176" fontId="0" fillId="0" borderId="61" xfId="0" applyNumberFormat="1" applyBorder="1">
      <alignment vertical="center"/>
    </xf>
    <xf numFmtId="0" fontId="0" fillId="0" borderId="62" xfId="0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5" fillId="0" borderId="9" xfId="0" applyNumberFormat="1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2" fillId="0" borderId="60" xfId="0" applyFont="1" applyBorder="1" applyAlignment="1">
      <alignment vertical="center" wrapText="1"/>
    </xf>
    <xf numFmtId="0" fontId="0" fillId="0" borderId="63" xfId="0" applyBorder="1">
      <alignment vertical="center"/>
    </xf>
    <xf numFmtId="0" fontId="0" fillId="0" borderId="66" xfId="0" applyFill="1" applyBorder="1">
      <alignment vertical="center"/>
    </xf>
    <xf numFmtId="0" fontId="0" fillId="0" borderId="66" xfId="0" applyBorder="1">
      <alignment vertical="center"/>
    </xf>
    <xf numFmtId="176" fontId="0" fillId="0" borderId="66" xfId="0" applyNumberFormat="1" applyBorder="1">
      <alignment vertical="center"/>
    </xf>
    <xf numFmtId="0" fontId="0" fillId="0" borderId="67" xfId="0" applyBorder="1">
      <alignment vertical="center"/>
    </xf>
    <xf numFmtId="0" fontId="0" fillId="0" borderId="64" xfId="0" applyBorder="1">
      <alignment vertical="center"/>
    </xf>
    <xf numFmtId="0" fontId="9" fillId="0" borderId="68" xfId="0" applyFont="1" applyBorder="1" applyAlignment="1">
      <alignment vertical="center" wrapText="1"/>
    </xf>
    <xf numFmtId="177" fontId="0" fillId="0" borderId="68" xfId="0" applyNumberFormat="1" applyBorder="1">
      <alignment vertical="center"/>
    </xf>
    <xf numFmtId="176" fontId="0" fillId="0" borderId="68" xfId="0" applyNumberFormat="1" applyBorder="1">
      <alignment vertical="center"/>
    </xf>
    <xf numFmtId="0" fontId="2" fillId="0" borderId="69" xfId="0" applyFont="1" applyBorder="1" applyAlignment="1">
      <alignment vertical="center"/>
    </xf>
    <xf numFmtId="176" fontId="0" fillId="0" borderId="69" xfId="0" applyNumberFormat="1" applyBorder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0" fillId="0" borderId="68" xfId="0" applyBorder="1">
      <alignment vertical="center"/>
    </xf>
    <xf numFmtId="0" fontId="2" fillId="0" borderId="68" xfId="0" applyFont="1" applyBorder="1" applyAlignment="1">
      <alignment vertical="center" wrapText="1"/>
    </xf>
    <xf numFmtId="0" fontId="0" fillId="0" borderId="66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25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0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0" fillId="0" borderId="6" xfId="0" applyBorder="1" applyAlignment="1">
      <alignment vertical="center"/>
    </xf>
    <xf numFmtId="176" fontId="0" fillId="0" borderId="9" xfId="0" applyNumberFormat="1" applyFont="1" applyBorder="1">
      <alignment vertical="center"/>
    </xf>
    <xf numFmtId="0" fontId="5" fillId="0" borderId="9" xfId="0" applyFont="1" applyFill="1" applyBorder="1">
      <alignment vertical="center"/>
    </xf>
    <xf numFmtId="0" fontId="2" fillId="0" borderId="10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7" fillId="0" borderId="11" xfId="0" applyFon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5" fillId="0" borderId="61" xfId="0" applyNumberFormat="1" applyFont="1" applyBorder="1">
      <alignment vertical="center"/>
    </xf>
    <xf numFmtId="0" fontId="5" fillId="0" borderId="61" xfId="0" applyFont="1" applyFill="1" applyBorder="1">
      <alignment vertical="center"/>
    </xf>
    <xf numFmtId="177" fontId="0" fillId="0" borderId="3" xfId="0" applyNumberFormat="1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12" xfId="0" applyBorder="1" applyAlignment="1">
      <alignment vertical="center"/>
    </xf>
    <xf numFmtId="177" fontId="10" fillId="0" borderId="30" xfId="0" applyNumberFormat="1" applyFont="1" applyBorder="1">
      <alignment vertical="center"/>
    </xf>
    <xf numFmtId="0" fontId="2" fillId="0" borderId="7" xfId="0" applyFont="1" applyBorder="1" applyAlignment="1">
      <alignment horizontal="left" vertical="center" wrapText="1"/>
    </xf>
    <xf numFmtId="0" fontId="0" fillId="0" borderId="71" xfId="0" applyBorder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0" fillId="0" borderId="6" xfId="0" applyBorder="1" applyAlignment="1">
      <alignment vertical="center"/>
    </xf>
    <xf numFmtId="176" fontId="0" fillId="0" borderId="4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7" fontId="0" fillId="0" borderId="64" xfId="0" applyNumberFormat="1" applyBorder="1" applyAlignment="1">
      <alignment vertical="center"/>
    </xf>
    <xf numFmtId="0" fontId="0" fillId="0" borderId="64" xfId="0" applyBorder="1" applyAlignment="1">
      <alignment vertical="center"/>
    </xf>
    <xf numFmtId="176" fontId="10" fillId="0" borderId="30" xfId="0" applyNumberFormat="1" applyFont="1" applyBorder="1">
      <alignment vertical="center"/>
    </xf>
    <xf numFmtId="0" fontId="0" fillId="0" borderId="34" xfId="0" applyBorder="1">
      <alignment vertical="center"/>
    </xf>
    <xf numFmtId="0" fontId="0" fillId="0" borderId="7" xfId="0" applyBorder="1">
      <alignment vertical="center"/>
    </xf>
    <xf numFmtId="0" fontId="2" fillId="0" borderId="64" xfId="0" applyFont="1" applyBorder="1" applyAlignment="1">
      <alignment horizontal="left" vertical="center" wrapText="1"/>
    </xf>
    <xf numFmtId="176" fontId="0" fillId="0" borderId="64" xfId="0" applyNumberFormat="1" applyBorder="1">
      <alignment vertical="center"/>
    </xf>
    <xf numFmtId="0" fontId="0" fillId="0" borderId="65" xfId="0" applyBorder="1">
      <alignment vertical="center"/>
    </xf>
    <xf numFmtId="9" fontId="0" fillId="0" borderId="66" xfId="0" applyNumberFormat="1" applyBorder="1">
      <alignment vertical="center"/>
    </xf>
    <xf numFmtId="0" fontId="5" fillId="0" borderId="0" xfId="0" applyFont="1" applyFill="1" applyBorder="1">
      <alignment vertical="center"/>
    </xf>
    <xf numFmtId="176" fontId="0" fillId="0" borderId="68" xfId="0" applyNumberFormat="1" applyBorder="1" applyAlignment="1">
      <alignment vertical="center"/>
    </xf>
    <xf numFmtId="177" fontId="0" fillId="0" borderId="68" xfId="0" applyNumberFormat="1" applyBorder="1" applyAlignment="1">
      <alignment vertical="center"/>
    </xf>
    <xf numFmtId="0" fontId="0" fillId="0" borderId="69" xfId="0" applyBorder="1" applyAlignment="1">
      <alignment vertical="center"/>
    </xf>
    <xf numFmtId="176" fontId="2" fillId="0" borderId="69" xfId="0" applyNumberFormat="1" applyFont="1" applyBorder="1">
      <alignment vertical="center"/>
    </xf>
    <xf numFmtId="0" fontId="0" fillId="0" borderId="69" xfId="0" applyFill="1" applyBorder="1">
      <alignment vertical="center"/>
    </xf>
    <xf numFmtId="0" fontId="5" fillId="0" borderId="69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7" fillId="0" borderId="51" xfId="0" applyFont="1" applyBorder="1" applyAlignment="1">
      <alignment vertical="center"/>
    </xf>
    <xf numFmtId="179" fontId="7" fillId="0" borderId="25" xfId="0" applyNumberFormat="1" applyFont="1" applyBorder="1" applyAlignment="1">
      <alignment vertical="center"/>
    </xf>
    <xf numFmtId="179" fontId="0" fillId="0" borderId="11" xfId="0" applyNumberFormat="1" applyBorder="1" applyAlignment="1">
      <alignment vertical="center"/>
    </xf>
    <xf numFmtId="179" fontId="0" fillId="0" borderId="7" xfId="0" applyNumberFormat="1" applyBorder="1" applyAlignment="1">
      <alignment vertical="center"/>
    </xf>
    <xf numFmtId="177" fontId="6" fillId="0" borderId="15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76" fontId="6" fillId="0" borderId="44" xfId="0" applyNumberFormat="1" applyFon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E10" sqref="E10"/>
    </sheetView>
  </sheetViews>
  <sheetFormatPr defaultRowHeight="16.5"/>
  <cols>
    <col min="1" max="2" width="8.625" customWidth="1"/>
    <col min="3" max="3" width="8.625" style="45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213" t="s">
        <v>196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</row>
    <row r="2" spans="1:12">
      <c r="A2" s="214" t="s">
        <v>212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</row>
    <row r="3" spans="1:12" ht="17.25" thickBot="1">
      <c r="A3" t="s">
        <v>0</v>
      </c>
    </row>
    <row r="4" spans="1:12" ht="25.5" customHeight="1">
      <c r="A4" s="215" t="s">
        <v>1</v>
      </c>
      <c r="B4" s="216"/>
      <c r="C4" s="216"/>
      <c r="D4" s="216"/>
      <c r="E4" s="216"/>
      <c r="F4" s="216"/>
      <c r="G4" s="217" t="s">
        <v>23</v>
      </c>
      <c r="H4" s="218"/>
      <c r="I4" s="218"/>
      <c r="J4" s="218"/>
      <c r="K4" s="218"/>
      <c r="L4" s="218"/>
    </row>
    <row r="5" spans="1:12" ht="25.5" customHeight="1">
      <c r="A5" s="227" t="s">
        <v>2</v>
      </c>
      <c r="B5" s="222"/>
      <c r="C5" s="222"/>
      <c r="D5" s="219" t="s">
        <v>55</v>
      </c>
      <c r="E5" s="219" t="s">
        <v>56</v>
      </c>
      <c r="F5" s="225" t="s">
        <v>57</v>
      </c>
      <c r="G5" s="221" t="s">
        <v>2</v>
      </c>
      <c r="H5" s="222"/>
      <c r="I5" s="222"/>
      <c r="J5" s="219" t="s">
        <v>55</v>
      </c>
      <c r="K5" s="219" t="s">
        <v>56</v>
      </c>
      <c r="L5" s="225" t="s">
        <v>57</v>
      </c>
    </row>
    <row r="6" spans="1:12" ht="25.5" customHeight="1" thickBot="1">
      <c r="A6" s="228" t="s">
        <v>52</v>
      </c>
      <c r="B6" s="229"/>
      <c r="C6" s="229"/>
      <c r="D6" s="220"/>
      <c r="E6" s="220"/>
      <c r="F6" s="226"/>
      <c r="G6" s="223" t="s">
        <v>52</v>
      </c>
      <c r="H6" s="224"/>
      <c r="I6" s="224"/>
      <c r="J6" s="220"/>
      <c r="K6" s="220"/>
      <c r="L6" s="226"/>
    </row>
    <row r="7" spans="1:12" ht="25.5" customHeight="1" thickTop="1">
      <c r="A7" s="242" t="s">
        <v>42</v>
      </c>
      <c r="B7" s="240"/>
      <c r="C7" s="241"/>
      <c r="D7" s="50">
        <f>D8</f>
        <v>77359680</v>
      </c>
      <c r="E7" s="50">
        <f>E8</f>
        <v>108405760</v>
      </c>
      <c r="F7" s="64">
        <f>D7-E7</f>
        <v>-31046080</v>
      </c>
      <c r="G7" s="239" t="s">
        <v>46</v>
      </c>
      <c r="H7" s="240"/>
      <c r="I7" s="241"/>
      <c r="J7" s="50">
        <f>SUM(J8:J10)</f>
        <v>263772120</v>
      </c>
      <c r="K7" s="50">
        <f>SUM(K8:K10)</f>
        <v>443693120</v>
      </c>
      <c r="L7" s="51">
        <f>J7-K7</f>
        <v>-179921000</v>
      </c>
    </row>
    <row r="8" spans="1:12" ht="25.5" customHeight="1">
      <c r="A8" s="47"/>
      <c r="B8" s="236" t="s">
        <v>43</v>
      </c>
      <c r="C8" s="237"/>
      <c r="D8" s="52">
        <v>77359680</v>
      </c>
      <c r="E8" s="52">
        <v>108405760</v>
      </c>
      <c r="F8" s="65">
        <f t="shared" ref="F8:F22" si="0">D8-E8</f>
        <v>-31046080</v>
      </c>
      <c r="G8" s="55"/>
      <c r="H8" s="236" t="s">
        <v>47</v>
      </c>
      <c r="I8" s="237"/>
      <c r="J8" s="52">
        <v>207472120</v>
      </c>
      <c r="K8" s="52">
        <v>388093120</v>
      </c>
      <c r="L8" s="54">
        <f>J8-K8</f>
        <v>-180621000</v>
      </c>
    </row>
    <row r="9" spans="1:12" ht="25.5" customHeight="1">
      <c r="A9" s="243" t="s">
        <v>150</v>
      </c>
      <c r="B9" s="244"/>
      <c r="C9" s="245"/>
      <c r="D9" s="52">
        <f>D10</f>
        <v>1800000</v>
      </c>
      <c r="E9" s="52">
        <f>E10</f>
        <v>15100000</v>
      </c>
      <c r="F9" s="65">
        <f t="shared" si="0"/>
        <v>-13300000</v>
      </c>
      <c r="G9" s="73"/>
      <c r="H9" s="236" t="s">
        <v>154</v>
      </c>
      <c r="I9" s="237"/>
      <c r="J9" s="52">
        <v>10000000</v>
      </c>
      <c r="K9" s="52">
        <v>7600000</v>
      </c>
      <c r="L9" s="54">
        <f t="shared" ref="L9:L10" si="1">J9-K9</f>
        <v>2400000</v>
      </c>
    </row>
    <row r="10" spans="1:12" ht="25.5" customHeight="1">
      <c r="A10" s="72"/>
      <c r="B10" s="140" t="s">
        <v>151</v>
      </c>
      <c r="C10" s="141"/>
      <c r="D10" s="52">
        <v>1800000</v>
      </c>
      <c r="E10" s="52">
        <v>15100000</v>
      </c>
      <c r="F10" s="65">
        <f t="shared" si="0"/>
        <v>-13300000</v>
      </c>
      <c r="G10" s="73"/>
      <c r="H10" s="140" t="s">
        <v>155</v>
      </c>
      <c r="I10" s="141"/>
      <c r="J10" s="52">
        <v>46300000</v>
      </c>
      <c r="K10" s="52">
        <v>48000000</v>
      </c>
      <c r="L10" s="54">
        <f t="shared" si="1"/>
        <v>-1700000</v>
      </c>
    </row>
    <row r="11" spans="1:12" ht="25.5" customHeight="1">
      <c r="A11" s="233" t="s">
        <v>70</v>
      </c>
      <c r="B11" s="234"/>
      <c r="C11" s="235"/>
      <c r="D11" s="52">
        <f>D12</f>
        <v>2000000</v>
      </c>
      <c r="E11" s="52">
        <f>E12</f>
        <v>2000000</v>
      </c>
      <c r="F11" s="65">
        <f t="shared" si="0"/>
        <v>0</v>
      </c>
      <c r="G11" s="137" t="s">
        <v>49</v>
      </c>
      <c r="H11" s="138"/>
      <c r="I11" s="139"/>
      <c r="J11" s="52">
        <f>J12</f>
        <v>9600000</v>
      </c>
      <c r="K11" s="52">
        <f>K12</f>
        <v>33800000</v>
      </c>
      <c r="L11" s="54">
        <f t="shared" ref="L11:L14" si="2">J11-K11</f>
        <v>-24200000</v>
      </c>
    </row>
    <row r="12" spans="1:12" ht="25.5" customHeight="1">
      <c r="A12" s="48"/>
      <c r="B12" s="236" t="s">
        <v>70</v>
      </c>
      <c r="C12" s="237"/>
      <c r="D12" s="52">
        <v>2000000</v>
      </c>
      <c r="E12" s="52">
        <v>2000000</v>
      </c>
      <c r="F12" s="65">
        <f t="shared" si="0"/>
        <v>0</v>
      </c>
      <c r="G12" s="49"/>
      <c r="H12" s="236" t="s">
        <v>50</v>
      </c>
      <c r="I12" s="237"/>
      <c r="J12" s="52">
        <v>9600000</v>
      </c>
      <c r="K12" s="52">
        <v>33800000</v>
      </c>
      <c r="L12" s="54">
        <f t="shared" si="2"/>
        <v>-24200000</v>
      </c>
    </row>
    <row r="13" spans="1:12" ht="25.5" customHeight="1">
      <c r="A13" s="233" t="s">
        <v>76</v>
      </c>
      <c r="B13" s="234"/>
      <c r="C13" s="235"/>
      <c r="D13" s="52">
        <f>D14</f>
        <v>224061120</v>
      </c>
      <c r="E13" s="52">
        <f>E14</f>
        <v>382551680</v>
      </c>
      <c r="F13" s="65">
        <f t="shared" ref="F13:F18" si="3">D13-E13</f>
        <v>-158490560</v>
      </c>
      <c r="G13" s="137" t="s">
        <v>51</v>
      </c>
      <c r="H13" s="138"/>
      <c r="I13" s="139"/>
      <c r="J13" s="52">
        <f>SUM(J14:J15)</f>
        <v>56565800</v>
      </c>
      <c r="K13" s="52">
        <f>SUM(K14:K15)</f>
        <v>56700000</v>
      </c>
      <c r="L13" s="54">
        <f t="shared" si="2"/>
        <v>-134200</v>
      </c>
    </row>
    <row r="14" spans="1:12" ht="25.5" customHeight="1">
      <c r="A14" s="47"/>
      <c r="B14" s="236" t="s">
        <v>77</v>
      </c>
      <c r="C14" s="237"/>
      <c r="D14" s="52">
        <v>224061120</v>
      </c>
      <c r="E14" s="52">
        <v>382551680</v>
      </c>
      <c r="F14" s="65">
        <f t="shared" si="3"/>
        <v>-158490560</v>
      </c>
      <c r="G14" s="58"/>
      <c r="H14" s="140" t="s">
        <v>48</v>
      </c>
      <c r="I14" s="141"/>
      <c r="J14" s="52">
        <v>42600000</v>
      </c>
      <c r="K14" s="52">
        <v>50700000</v>
      </c>
      <c r="L14" s="54">
        <f t="shared" si="2"/>
        <v>-8100000</v>
      </c>
    </row>
    <row r="15" spans="1:12" ht="25.5" customHeight="1">
      <c r="A15" s="72" t="s">
        <v>211</v>
      </c>
      <c r="B15" s="172"/>
      <c r="C15" s="192"/>
      <c r="D15" s="52">
        <v>0</v>
      </c>
      <c r="E15" s="52">
        <f>E16</f>
        <v>6000000</v>
      </c>
      <c r="F15" s="65">
        <f t="shared" si="3"/>
        <v>-6000000</v>
      </c>
      <c r="G15" s="68"/>
      <c r="H15" s="70" t="s">
        <v>51</v>
      </c>
      <c r="I15" s="71"/>
      <c r="J15" s="66">
        <v>13965800</v>
      </c>
      <c r="K15" s="66">
        <v>6000000</v>
      </c>
      <c r="L15" s="67">
        <f>J15-K15</f>
        <v>7965800</v>
      </c>
    </row>
    <row r="16" spans="1:12" ht="25.5" customHeight="1">
      <c r="A16" s="72"/>
      <c r="B16" s="191" t="s">
        <v>211</v>
      </c>
      <c r="C16" s="192"/>
      <c r="D16" s="52">
        <v>0</v>
      </c>
      <c r="E16" s="52">
        <v>6000000</v>
      </c>
      <c r="F16" s="65">
        <f t="shared" si="3"/>
        <v>-6000000</v>
      </c>
      <c r="G16" s="137" t="s">
        <v>71</v>
      </c>
      <c r="H16" s="138"/>
      <c r="I16" s="139"/>
      <c r="J16" s="52">
        <f>J17</f>
        <v>2000000</v>
      </c>
      <c r="K16" s="52">
        <f>K17</f>
        <v>3000000</v>
      </c>
      <c r="L16" s="67">
        <f>J16-K16</f>
        <v>-1000000</v>
      </c>
    </row>
    <row r="17" spans="1:12" ht="25.5" customHeight="1">
      <c r="A17" s="233" t="s">
        <v>44</v>
      </c>
      <c r="B17" s="234"/>
      <c r="C17" s="235"/>
      <c r="D17" s="52">
        <v>4917120</v>
      </c>
      <c r="E17" s="52">
        <f>E18</f>
        <v>1135680</v>
      </c>
      <c r="F17" s="65">
        <f t="shared" si="3"/>
        <v>3781440</v>
      </c>
      <c r="G17" s="73"/>
      <c r="H17" s="164" t="s">
        <v>71</v>
      </c>
      <c r="I17" s="165"/>
      <c r="J17" s="66">
        <v>2000000</v>
      </c>
      <c r="K17" s="66">
        <v>3000000</v>
      </c>
      <c r="L17" s="67">
        <f t="shared" ref="L17" si="4">J17-K17</f>
        <v>-1000000</v>
      </c>
    </row>
    <row r="18" spans="1:12" ht="25.5" customHeight="1">
      <c r="A18" s="48"/>
      <c r="B18" s="236" t="s">
        <v>44</v>
      </c>
      <c r="C18" s="237"/>
      <c r="D18" s="52">
        <v>4917120</v>
      </c>
      <c r="E18" s="52">
        <v>1135680</v>
      </c>
      <c r="F18" s="65">
        <f t="shared" si="3"/>
        <v>3781440</v>
      </c>
      <c r="G18" s="200"/>
      <c r="H18" s="63"/>
      <c r="I18" s="201"/>
      <c r="J18" s="46"/>
      <c r="K18" s="46"/>
      <c r="L18" s="46"/>
    </row>
    <row r="19" spans="1:12" ht="25.5" customHeight="1">
      <c r="A19" s="161" t="s">
        <v>176</v>
      </c>
      <c r="B19" s="172"/>
      <c r="C19" s="163"/>
      <c r="D19" s="52">
        <f>D20</f>
        <v>3000000</v>
      </c>
      <c r="E19" s="52">
        <f>E20</f>
        <v>4800000</v>
      </c>
      <c r="F19" s="65">
        <f t="shared" ref="F19:F20" si="5">D19-E19</f>
        <v>-1800000</v>
      </c>
      <c r="G19" s="200"/>
      <c r="H19" s="63"/>
      <c r="I19" s="201"/>
      <c r="J19" s="46"/>
      <c r="K19" s="46"/>
      <c r="L19" s="46"/>
    </row>
    <row r="20" spans="1:12" ht="25.5" customHeight="1">
      <c r="A20" s="161"/>
      <c r="B20" s="191" t="s">
        <v>176</v>
      </c>
      <c r="C20" s="163"/>
      <c r="D20" s="52">
        <v>3000000</v>
      </c>
      <c r="E20" s="52">
        <v>4800000</v>
      </c>
      <c r="F20" s="65">
        <f t="shared" si="5"/>
        <v>-1800000</v>
      </c>
      <c r="G20" s="238"/>
      <c r="H20" s="234"/>
      <c r="I20" s="235"/>
      <c r="J20" s="66"/>
      <c r="K20" s="66"/>
      <c r="L20" s="67"/>
    </row>
    <row r="21" spans="1:12" ht="25.5" customHeight="1">
      <c r="A21" s="233" t="s">
        <v>45</v>
      </c>
      <c r="B21" s="234"/>
      <c r="C21" s="235"/>
      <c r="D21" s="52">
        <f>D22</f>
        <v>18800000</v>
      </c>
      <c r="E21" s="52">
        <f>E22</f>
        <v>17200000</v>
      </c>
      <c r="F21" s="65">
        <f t="shared" si="0"/>
        <v>1600000</v>
      </c>
      <c r="G21" s="166"/>
      <c r="H21" s="167"/>
      <c r="I21" s="162"/>
      <c r="J21" s="52"/>
      <c r="K21" s="52"/>
      <c r="L21" s="67"/>
    </row>
    <row r="22" spans="1:12" ht="25.5" customHeight="1" thickBot="1">
      <c r="A22" s="48"/>
      <c r="B22" s="236" t="s">
        <v>45</v>
      </c>
      <c r="C22" s="237"/>
      <c r="D22" s="52">
        <v>18800000</v>
      </c>
      <c r="E22" s="52">
        <v>17200000</v>
      </c>
      <c r="F22" s="65">
        <f t="shared" si="0"/>
        <v>1600000</v>
      </c>
      <c r="G22" s="238"/>
      <c r="H22" s="234"/>
      <c r="I22" s="235"/>
      <c r="J22" s="66"/>
      <c r="K22" s="66"/>
      <c r="L22" s="67"/>
    </row>
    <row r="23" spans="1:12" ht="25.5" customHeight="1" thickTop="1" thickBot="1">
      <c r="A23" s="230" t="s">
        <v>24</v>
      </c>
      <c r="B23" s="231"/>
      <c r="C23" s="231"/>
      <c r="D23" s="53">
        <f>D7+D11+D9+D13+D19+D15+D17+D21</f>
        <v>331937920</v>
      </c>
      <c r="E23" s="53">
        <f>E7+E11+E9+E13+E19+E15+E17+E21</f>
        <v>537193120</v>
      </c>
      <c r="F23" s="53">
        <f>D23-E23</f>
        <v>-205255200</v>
      </c>
      <c r="G23" s="232" t="s">
        <v>25</v>
      </c>
      <c r="H23" s="231"/>
      <c r="I23" s="231"/>
      <c r="J23" s="32">
        <f>J7+J11+J13+J16+J20</f>
        <v>331937920</v>
      </c>
      <c r="K23" s="32">
        <f>K7+K11+K13+K16+K20</f>
        <v>537193120</v>
      </c>
      <c r="L23" s="32">
        <f>L7+L11+L13+L16+L20</f>
        <v>-205255200</v>
      </c>
    </row>
    <row r="24" spans="1:12">
      <c r="A24" s="31"/>
      <c r="B24" s="31"/>
      <c r="C24" s="31"/>
      <c r="D24" s="30"/>
      <c r="E24" s="30"/>
      <c r="F24" s="30"/>
      <c r="G24" s="31"/>
      <c r="H24" s="31"/>
      <c r="I24" s="31"/>
      <c r="J24" s="30"/>
      <c r="K24" s="30"/>
      <c r="L24" s="30"/>
    </row>
    <row r="26" spans="1:12">
      <c r="C26"/>
      <c r="J26"/>
      <c r="K26"/>
      <c r="L26"/>
    </row>
    <row r="27" spans="1:12">
      <c r="C27"/>
      <c r="J27"/>
      <c r="K27"/>
      <c r="L27"/>
    </row>
  </sheetData>
  <mergeCells count="33">
    <mergeCell ref="G7:I7"/>
    <mergeCell ref="H8:I8"/>
    <mergeCell ref="A11:C11"/>
    <mergeCell ref="B12:C12"/>
    <mergeCell ref="A7:C7"/>
    <mergeCell ref="B8:C8"/>
    <mergeCell ref="A9:C9"/>
    <mergeCell ref="H9:I9"/>
    <mergeCell ref="H12:I12"/>
    <mergeCell ref="A23:C23"/>
    <mergeCell ref="G23:I23"/>
    <mergeCell ref="A13:C13"/>
    <mergeCell ref="B14:C14"/>
    <mergeCell ref="A21:C21"/>
    <mergeCell ref="B22:C22"/>
    <mergeCell ref="A17:C17"/>
    <mergeCell ref="B18:C18"/>
    <mergeCell ref="G22:I22"/>
    <mergeCell ref="G20:I20"/>
    <mergeCell ref="A1:L1"/>
    <mergeCell ref="A2:L2"/>
    <mergeCell ref="A4:F4"/>
    <mergeCell ref="G4:L4"/>
    <mergeCell ref="J5:J6"/>
    <mergeCell ref="K5:K6"/>
    <mergeCell ref="G5:I5"/>
    <mergeCell ref="G6:I6"/>
    <mergeCell ref="F5:F6"/>
    <mergeCell ref="L5:L6"/>
    <mergeCell ref="A5:C5"/>
    <mergeCell ref="A6:C6"/>
    <mergeCell ref="D5:D6"/>
    <mergeCell ref="E5:E6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7"/>
  <sheetViews>
    <sheetView topLeftCell="A28" workbookViewId="0">
      <selection activeCell="Z30" sqref="Z30"/>
    </sheetView>
  </sheetViews>
  <sheetFormatPr defaultRowHeight="16.5"/>
  <cols>
    <col min="1" max="2" width="8.5" customWidth="1"/>
    <col min="3" max="3" width="14.125" customWidth="1"/>
    <col min="4" max="4" width="12.75" style="2" customWidth="1"/>
    <col min="5" max="5" width="12.875" style="2" customWidth="1"/>
    <col min="6" max="6" width="12.625" style="1" customWidth="1"/>
    <col min="7" max="7" width="9.25" customWidth="1"/>
    <col min="8" max="8" width="8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2.125" style="1" bestFit="1" customWidth="1"/>
    <col min="23" max="23" width="2.875" customWidth="1"/>
  </cols>
  <sheetData>
    <row r="1" spans="1:23" ht="20.25">
      <c r="A1" s="29" t="s">
        <v>21</v>
      </c>
    </row>
    <row r="2" spans="1:23" ht="17.25" thickBot="1">
      <c r="V2" s="253" t="s">
        <v>11</v>
      </c>
      <c r="W2" s="254"/>
    </row>
    <row r="3" spans="1:23" ht="20.100000000000001" customHeight="1">
      <c r="A3" s="257" t="s">
        <v>8</v>
      </c>
      <c r="B3" s="250"/>
      <c r="C3" s="250"/>
      <c r="D3" s="246" t="s">
        <v>55</v>
      </c>
      <c r="E3" s="246" t="s">
        <v>103</v>
      </c>
      <c r="F3" s="248" t="s">
        <v>57</v>
      </c>
      <c r="G3" s="250" t="s">
        <v>10</v>
      </c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1"/>
    </row>
    <row r="4" spans="1:23" ht="20.100000000000001" customHeight="1">
      <c r="A4" s="227" t="s">
        <v>9</v>
      </c>
      <c r="B4" s="222"/>
      <c r="C4" s="222"/>
      <c r="D4" s="247"/>
      <c r="E4" s="247"/>
      <c r="F4" s="249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52"/>
    </row>
    <row r="5" spans="1:23" ht="27.95" customHeight="1">
      <c r="A5" s="261" t="s">
        <v>26</v>
      </c>
      <c r="B5" s="262"/>
      <c r="C5" s="263"/>
      <c r="D5" s="5">
        <f>D6</f>
        <v>77359680</v>
      </c>
      <c r="E5" s="5">
        <f>E6</f>
        <v>108405760</v>
      </c>
      <c r="F5" s="46">
        <f>D5-E5</f>
        <v>-31046080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  <c r="W5" s="18"/>
    </row>
    <row r="6" spans="1:23" ht="27.95" customHeight="1">
      <c r="A6" s="19"/>
      <c r="B6" s="256" t="s">
        <v>27</v>
      </c>
      <c r="C6" s="235"/>
      <c r="D6" s="5">
        <f>D7+D12</f>
        <v>77359680</v>
      </c>
      <c r="E6" s="5">
        <f>SUM(E7:E14)</f>
        <v>108405760</v>
      </c>
      <c r="F6" s="46">
        <f>D6-E6</f>
        <v>-31046080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  <c r="W6" s="18"/>
    </row>
    <row r="7" spans="1:23" ht="29.1" customHeight="1">
      <c r="A7" s="25"/>
      <c r="B7" s="3"/>
      <c r="C7" s="96" t="s">
        <v>84</v>
      </c>
      <c r="D7" s="59">
        <f>V8</f>
        <v>40639680</v>
      </c>
      <c r="E7" s="59">
        <v>84069760</v>
      </c>
      <c r="F7" s="46">
        <f t="shared" ref="F7" si="0">D7-E7</f>
        <v>-43430080</v>
      </c>
      <c r="G7" s="63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95"/>
      <c r="U7" s="6"/>
      <c r="V7" s="7" t="e">
        <f>V8+#REF!</f>
        <v>#REF!</v>
      </c>
      <c r="W7" s="18"/>
    </row>
    <row r="8" spans="1:23" ht="17.25" customHeight="1">
      <c r="A8" s="25"/>
      <c r="B8" s="4"/>
      <c r="C8" s="84"/>
      <c r="D8" s="81"/>
      <c r="E8" s="81"/>
      <c r="F8" s="85"/>
      <c r="G8" s="23" t="s">
        <v>86</v>
      </c>
      <c r="H8" s="17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86"/>
      <c r="U8" s="16"/>
      <c r="V8" s="17">
        <f>SUM(V9:V10)</f>
        <v>40639680</v>
      </c>
      <c r="W8" s="24"/>
    </row>
    <row r="9" spans="1:23" ht="17.25" customHeight="1">
      <c r="A9" s="25"/>
      <c r="B9" s="4"/>
      <c r="C9" s="84"/>
      <c r="D9" s="81"/>
      <c r="E9" s="81"/>
      <c r="F9" s="85"/>
      <c r="G9" s="23" t="s">
        <v>85</v>
      </c>
      <c r="H9" s="17">
        <v>50120</v>
      </c>
      <c r="I9" s="16" t="s">
        <v>87</v>
      </c>
      <c r="J9" s="16" t="s">
        <v>4</v>
      </c>
      <c r="K9" s="16">
        <v>30</v>
      </c>
      <c r="L9" s="38" t="s">
        <v>91</v>
      </c>
      <c r="M9" s="16" t="s">
        <v>4</v>
      </c>
      <c r="N9" s="16">
        <v>2</v>
      </c>
      <c r="O9" s="38" t="s">
        <v>92</v>
      </c>
      <c r="P9" s="16" t="s">
        <v>4</v>
      </c>
      <c r="Q9" s="16">
        <v>12</v>
      </c>
      <c r="R9" s="38" t="s">
        <v>94</v>
      </c>
      <c r="S9" s="16" t="s">
        <v>4</v>
      </c>
      <c r="T9" s="86">
        <v>0.2</v>
      </c>
      <c r="U9" s="38" t="s">
        <v>93</v>
      </c>
      <c r="V9" s="17">
        <f>H9*K9*N9*Q9*T9</f>
        <v>7217280</v>
      </c>
      <c r="W9" s="24" t="s">
        <v>87</v>
      </c>
    </row>
    <row r="10" spans="1:23" ht="17.25" customHeight="1">
      <c r="A10" s="25"/>
      <c r="B10" s="4"/>
      <c r="C10" s="84"/>
      <c r="D10" s="81"/>
      <c r="E10" s="81"/>
      <c r="F10" s="85"/>
      <c r="G10" s="23" t="s">
        <v>89</v>
      </c>
      <c r="H10" s="17">
        <v>46420</v>
      </c>
      <c r="I10" s="16" t="s">
        <v>87</v>
      </c>
      <c r="J10" s="16" t="s">
        <v>4</v>
      </c>
      <c r="K10" s="16">
        <v>30</v>
      </c>
      <c r="L10" s="38" t="s">
        <v>91</v>
      </c>
      <c r="M10" s="16" t="s">
        <v>4</v>
      </c>
      <c r="N10" s="16">
        <v>10</v>
      </c>
      <c r="O10" s="38" t="s">
        <v>92</v>
      </c>
      <c r="P10" s="16" t="s">
        <v>4</v>
      </c>
      <c r="Q10" s="16">
        <v>12</v>
      </c>
      <c r="R10" s="38" t="s">
        <v>94</v>
      </c>
      <c r="S10" s="16" t="s">
        <v>4</v>
      </c>
      <c r="T10" s="86">
        <v>0.2</v>
      </c>
      <c r="U10" s="38" t="s">
        <v>93</v>
      </c>
      <c r="V10" s="17">
        <f t="shared" ref="V10:V11" si="1">H10*K10*N10*Q10*T10</f>
        <v>33422400</v>
      </c>
      <c r="W10" s="24" t="s">
        <v>87</v>
      </c>
    </row>
    <row r="11" spans="1:23" ht="17.25" customHeight="1">
      <c r="A11" s="25"/>
      <c r="B11" s="4"/>
      <c r="C11" s="84"/>
      <c r="D11" s="185"/>
      <c r="E11" s="185"/>
      <c r="F11" s="85"/>
      <c r="G11" s="186" t="s">
        <v>189</v>
      </c>
      <c r="H11" s="17">
        <v>42710</v>
      </c>
      <c r="I11" s="16" t="s">
        <v>190</v>
      </c>
      <c r="J11" s="16" t="s">
        <v>191</v>
      </c>
      <c r="K11" s="16">
        <v>30</v>
      </c>
      <c r="L11" s="38" t="s">
        <v>192</v>
      </c>
      <c r="M11" s="38" t="s">
        <v>191</v>
      </c>
      <c r="N11" s="16">
        <v>5</v>
      </c>
      <c r="O11" s="38" t="s">
        <v>193</v>
      </c>
      <c r="P11" s="38" t="s">
        <v>191</v>
      </c>
      <c r="Q11" s="16">
        <v>12</v>
      </c>
      <c r="R11" s="38" t="s">
        <v>194</v>
      </c>
      <c r="S11" s="38" t="s">
        <v>191</v>
      </c>
      <c r="T11" s="86">
        <v>0.2</v>
      </c>
      <c r="U11" s="38" t="s">
        <v>195</v>
      </c>
      <c r="V11" s="17">
        <f t="shared" si="1"/>
        <v>15375600</v>
      </c>
      <c r="W11" s="24" t="s">
        <v>190</v>
      </c>
    </row>
    <row r="12" spans="1:23" ht="29.1" customHeight="1">
      <c r="A12" s="25"/>
      <c r="B12" s="4"/>
      <c r="C12" s="77" t="s">
        <v>95</v>
      </c>
      <c r="D12" s="59">
        <v>36720000</v>
      </c>
      <c r="E12" s="59">
        <v>24336000</v>
      </c>
      <c r="F12" s="46">
        <f t="shared" ref="F12" si="2">D12-E12</f>
        <v>12384000</v>
      </c>
      <c r="G12" s="93"/>
      <c r="H12" s="94"/>
      <c r="I12" s="6"/>
      <c r="J12" s="6"/>
      <c r="K12" s="6"/>
      <c r="L12" s="6"/>
      <c r="M12" s="6"/>
      <c r="N12" s="6"/>
      <c r="O12" s="6"/>
      <c r="P12" s="6"/>
      <c r="Q12" s="95"/>
      <c r="R12" s="26"/>
      <c r="S12" s="6"/>
      <c r="T12" s="95"/>
      <c r="U12" s="26"/>
      <c r="V12" s="7">
        <f>SUM(V13:V14)</f>
        <v>36720000</v>
      </c>
      <c r="W12" s="18"/>
    </row>
    <row r="13" spans="1:23" ht="18" customHeight="1">
      <c r="A13" s="25"/>
      <c r="B13" s="4"/>
      <c r="C13" s="80"/>
      <c r="D13" s="81"/>
      <c r="E13" s="81"/>
      <c r="F13" s="85"/>
      <c r="G13" s="123" t="s">
        <v>142</v>
      </c>
      <c r="H13" s="88">
        <v>6000</v>
      </c>
      <c r="I13" s="38" t="s">
        <v>87</v>
      </c>
      <c r="J13" s="38" t="s">
        <v>96</v>
      </c>
      <c r="K13" s="38">
        <v>30</v>
      </c>
      <c r="L13" s="38" t="s">
        <v>91</v>
      </c>
      <c r="M13" s="38" t="s">
        <v>96</v>
      </c>
      <c r="N13" s="38">
        <v>17</v>
      </c>
      <c r="O13" s="38" t="s">
        <v>92</v>
      </c>
      <c r="P13" s="38" t="s">
        <v>96</v>
      </c>
      <c r="Q13" s="90">
        <v>12</v>
      </c>
      <c r="R13" s="92" t="s">
        <v>94</v>
      </c>
      <c r="S13" s="16"/>
      <c r="T13" s="86"/>
      <c r="U13" s="38" t="s">
        <v>93</v>
      </c>
      <c r="V13" s="17">
        <f>H13*K13*N13*Q13</f>
        <v>36720000</v>
      </c>
      <c r="W13" s="24" t="s">
        <v>87</v>
      </c>
    </row>
    <row r="14" spans="1:23" ht="18" customHeight="1">
      <c r="A14" s="25"/>
      <c r="B14" s="27"/>
      <c r="C14" s="80"/>
      <c r="D14" s="82"/>
      <c r="E14" s="82"/>
      <c r="F14" s="69"/>
      <c r="G14" s="97"/>
      <c r="H14" s="89"/>
      <c r="I14" s="12"/>
      <c r="J14" s="12"/>
      <c r="K14" s="12"/>
      <c r="L14" s="12"/>
      <c r="M14" s="12"/>
      <c r="N14" s="12"/>
      <c r="O14" s="12"/>
      <c r="P14" s="12"/>
      <c r="Q14" s="91"/>
      <c r="R14" s="43"/>
      <c r="S14" s="12"/>
      <c r="T14" s="13"/>
      <c r="U14" s="43"/>
      <c r="V14" s="11"/>
      <c r="W14" s="22"/>
    </row>
    <row r="15" spans="1:23" ht="27.95" customHeight="1">
      <c r="A15" s="258" t="s">
        <v>97</v>
      </c>
      <c r="B15" s="234"/>
      <c r="C15" s="235"/>
      <c r="D15" s="59">
        <f>D16</f>
        <v>1800000</v>
      </c>
      <c r="E15" s="59">
        <f>E16</f>
        <v>15100000</v>
      </c>
      <c r="F15" s="46">
        <f t="shared" ref="F15:F17" si="3">D15-E15</f>
        <v>-13300000</v>
      </c>
      <c r="G15" s="97"/>
      <c r="H15" s="89"/>
      <c r="I15" s="12"/>
      <c r="J15" s="12"/>
      <c r="K15" s="12"/>
      <c r="L15" s="12"/>
      <c r="M15" s="12"/>
      <c r="N15" s="12"/>
      <c r="O15" s="12"/>
      <c r="P15" s="12"/>
      <c r="Q15" s="91"/>
      <c r="R15" s="43"/>
      <c r="S15" s="12"/>
      <c r="T15" s="13"/>
      <c r="U15" s="43"/>
      <c r="V15" s="11"/>
      <c r="W15" s="22"/>
    </row>
    <row r="16" spans="1:23" ht="27.95" customHeight="1">
      <c r="A16" s="20"/>
      <c r="B16" s="78" t="s">
        <v>98</v>
      </c>
      <c r="C16" s="37"/>
      <c r="D16" s="59">
        <f>D17</f>
        <v>1800000</v>
      </c>
      <c r="E16" s="59">
        <f>E17</f>
        <v>15100000</v>
      </c>
      <c r="F16" s="46">
        <f t="shared" si="3"/>
        <v>-13300000</v>
      </c>
      <c r="G16" s="97"/>
      <c r="H16" s="89"/>
      <c r="I16" s="12"/>
      <c r="J16" s="12"/>
      <c r="K16" s="12"/>
      <c r="L16" s="12"/>
      <c r="M16" s="12"/>
      <c r="N16" s="12"/>
      <c r="O16" s="12"/>
      <c r="P16" s="12"/>
      <c r="Q16" s="91"/>
      <c r="R16" s="43"/>
      <c r="S16" s="12"/>
      <c r="T16" s="13"/>
      <c r="U16" s="43"/>
      <c r="V16" s="11"/>
      <c r="W16" s="22"/>
    </row>
    <row r="17" spans="1:23" ht="29.1" customHeight="1">
      <c r="A17" s="20"/>
      <c r="B17" s="4"/>
      <c r="C17" s="75" t="s">
        <v>99</v>
      </c>
      <c r="D17" s="59">
        <v>1800000</v>
      </c>
      <c r="E17" s="59">
        <v>15100000</v>
      </c>
      <c r="F17" s="46">
        <f t="shared" si="3"/>
        <v>-13300000</v>
      </c>
      <c r="G17" s="97" t="s">
        <v>177</v>
      </c>
      <c r="H17" s="89">
        <v>150000</v>
      </c>
      <c r="I17" s="12" t="s">
        <v>178</v>
      </c>
      <c r="J17" s="12" t="s">
        <v>179</v>
      </c>
      <c r="K17" s="12">
        <v>1</v>
      </c>
      <c r="L17" s="12" t="s">
        <v>182</v>
      </c>
      <c r="M17" s="12" t="s">
        <v>179</v>
      </c>
      <c r="N17" s="12">
        <v>12</v>
      </c>
      <c r="O17" s="12" t="s">
        <v>180</v>
      </c>
      <c r="P17" s="12"/>
      <c r="Q17" s="91"/>
      <c r="R17" s="43"/>
      <c r="S17" s="12"/>
      <c r="T17" s="13"/>
      <c r="U17" s="43" t="s">
        <v>181</v>
      </c>
      <c r="V17" s="11">
        <f>H17*K17*N17</f>
        <v>1800000</v>
      </c>
      <c r="W17" s="22" t="s">
        <v>178</v>
      </c>
    </row>
    <row r="18" spans="1:23" ht="27.95" customHeight="1">
      <c r="A18" s="264" t="s">
        <v>62</v>
      </c>
      <c r="B18" s="265"/>
      <c r="C18" s="265"/>
      <c r="D18" s="59">
        <f>D19</f>
        <v>2000000</v>
      </c>
      <c r="E18" s="59">
        <f>E19</f>
        <v>2000000</v>
      </c>
      <c r="F18" s="60">
        <f t="shared" ref="F18:F20" si="4">D18-E18</f>
        <v>0</v>
      </c>
      <c r="G18" s="12"/>
      <c r="H18" s="11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3"/>
      <c r="U18" s="12"/>
      <c r="V18" s="11"/>
      <c r="W18" s="22"/>
    </row>
    <row r="19" spans="1:23" ht="27.95" customHeight="1">
      <c r="A19" s="19"/>
      <c r="B19" s="255" t="s">
        <v>63</v>
      </c>
      <c r="C19" s="255"/>
      <c r="D19" s="59">
        <f>D20</f>
        <v>2000000</v>
      </c>
      <c r="E19" s="59">
        <f>E20</f>
        <v>2000000</v>
      </c>
      <c r="F19" s="60">
        <f t="shared" si="4"/>
        <v>0</v>
      </c>
      <c r="G19" s="12"/>
      <c r="H19" s="11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3"/>
      <c r="U19" s="12"/>
      <c r="V19" s="11"/>
      <c r="W19" s="22"/>
    </row>
    <row r="20" spans="1:23" ht="29.1" customHeight="1">
      <c r="A20" s="28"/>
      <c r="B20" s="27"/>
      <c r="C20" s="74" t="s">
        <v>80</v>
      </c>
      <c r="D20" s="59">
        <v>2000000</v>
      </c>
      <c r="E20" s="59">
        <v>2000000</v>
      </c>
      <c r="F20" s="60">
        <f t="shared" si="4"/>
        <v>0</v>
      </c>
      <c r="G20" s="12" t="s">
        <v>65</v>
      </c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3"/>
      <c r="U20" s="12" t="s">
        <v>64</v>
      </c>
      <c r="V20" s="11"/>
      <c r="W20" s="22" t="s">
        <v>59</v>
      </c>
    </row>
    <row r="21" spans="1:23" ht="24.95" customHeight="1">
      <c r="A21" s="258" t="s">
        <v>152</v>
      </c>
      <c r="B21" s="234"/>
      <c r="C21" s="235"/>
      <c r="D21" s="56">
        <f>D22</f>
        <v>224061120</v>
      </c>
      <c r="E21" s="59">
        <f>E22</f>
        <v>382551680</v>
      </c>
      <c r="F21" s="57">
        <f>D21-E21</f>
        <v>-158490560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3"/>
      <c r="U21" s="12"/>
      <c r="V21" s="11"/>
      <c r="W21" s="22"/>
    </row>
    <row r="22" spans="1:23" ht="24.95" customHeight="1">
      <c r="A22" s="20"/>
      <c r="B22" s="259" t="s">
        <v>153</v>
      </c>
      <c r="C22" s="260"/>
      <c r="D22" s="5">
        <f>SUM(D23:D23)</f>
        <v>224061120</v>
      </c>
      <c r="E22" s="5">
        <f>SUM(E23:E23)</f>
        <v>382551680</v>
      </c>
      <c r="F22" s="57">
        <f>D22-E22</f>
        <v>-158490560</v>
      </c>
      <c r="G22" s="6"/>
      <c r="H22" s="7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7"/>
      <c r="W22" s="18"/>
    </row>
    <row r="23" spans="1:23" ht="27.95" customHeight="1">
      <c r="A23" s="20"/>
      <c r="B23" s="4"/>
      <c r="C23" s="77" t="s">
        <v>81</v>
      </c>
      <c r="D23" s="59">
        <v>224061120</v>
      </c>
      <c r="E23" s="59">
        <v>382551680</v>
      </c>
      <c r="F23" s="60">
        <f>D23-E23</f>
        <v>-158490560</v>
      </c>
      <c r="G23" s="10"/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3"/>
      <c r="U23" s="12"/>
      <c r="V23" s="11"/>
      <c r="W23" s="22"/>
    </row>
    <row r="24" spans="1:23" ht="21.75" customHeight="1">
      <c r="A24" s="20"/>
      <c r="B24" s="4"/>
      <c r="C24" s="75"/>
      <c r="D24" s="81"/>
      <c r="E24" s="81"/>
      <c r="F24" s="83"/>
      <c r="G24" s="23" t="s">
        <v>86</v>
      </c>
      <c r="H24" s="17"/>
      <c r="I24" s="16" t="s">
        <v>88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86"/>
      <c r="U24" s="16"/>
      <c r="V24" s="17">
        <f>SUM(V25:V27)</f>
        <v>224061120</v>
      </c>
      <c r="W24" s="24"/>
    </row>
    <row r="25" spans="1:23" ht="21.75" customHeight="1">
      <c r="A25" s="20"/>
      <c r="B25" s="4"/>
      <c r="C25" s="84"/>
      <c r="D25" s="81"/>
      <c r="E25" s="81"/>
      <c r="F25" s="85"/>
      <c r="G25" s="23" t="s">
        <v>85</v>
      </c>
      <c r="H25" s="17">
        <v>50120</v>
      </c>
      <c r="I25" s="16" t="s">
        <v>87</v>
      </c>
      <c r="J25" s="16" t="s">
        <v>4</v>
      </c>
      <c r="K25" s="16">
        <v>30</v>
      </c>
      <c r="L25" s="38" t="s">
        <v>91</v>
      </c>
      <c r="M25" s="16" t="s">
        <v>4</v>
      </c>
      <c r="N25" s="16">
        <v>2</v>
      </c>
      <c r="O25" s="38" t="s">
        <v>92</v>
      </c>
      <c r="P25" s="16" t="s">
        <v>4</v>
      </c>
      <c r="Q25" s="16">
        <v>12</v>
      </c>
      <c r="R25" s="38" t="s">
        <v>94</v>
      </c>
      <c r="S25" s="16" t="s">
        <v>4</v>
      </c>
      <c r="T25" s="86">
        <v>0.8</v>
      </c>
      <c r="U25" s="38" t="s">
        <v>93</v>
      </c>
      <c r="V25" s="17">
        <f>H25*K25*N25*Q25*T25</f>
        <v>28869120</v>
      </c>
      <c r="W25" s="24" t="s">
        <v>87</v>
      </c>
    </row>
    <row r="26" spans="1:23" ht="21.75" customHeight="1">
      <c r="A26" s="20"/>
      <c r="B26" s="4"/>
      <c r="C26" s="84"/>
      <c r="D26" s="195"/>
      <c r="E26" s="195"/>
      <c r="F26" s="85"/>
      <c r="G26" s="23" t="s">
        <v>89</v>
      </c>
      <c r="H26" s="17">
        <v>46420</v>
      </c>
      <c r="I26" s="16" t="s">
        <v>87</v>
      </c>
      <c r="J26" s="16" t="s">
        <v>4</v>
      </c>
      <c r="K26" s="16">
        <v>30</v>
      </c>
      <c r="L26" s="38" t="s">
        <v>91</v>
      </c>
      <c r="M26" s="16" t="s">
        <v>4</v>
      </c>
      <c r="N26" s="16">
        <v>10</v>
      </c>
      <c r="O26" s="38" t="s">
        <v>92</v>
      </c>
      <c r="P26" s="16" t="s">
        <v>4</v>
      </c>
      <c r="Q26" s="16">
        <v>12</v>
      </c>
      <c r="R26" s="38" t="s">
        <v>94</v>
      </c>
      <c r="S26" s="16" t="s">
        <v>4</v>
      </c>
      <c r="T26" s="86">
        <v>0.8</v>
      </c>
      <c r="U26" s="38" t="s">
        <v>93</v>
      </c>
      <c r="V26" s="17">
        <f t="shared" ref="V26:V27" si="5">H26*K26*N26*Q26*T26</f>
        <v>133689600</v>
      </c>
      <c r="W26" s="24" t="s">
        <v>87</v>
      </c>
    </row>
    <row r="27" spans="1:23" ht="21.75" customHeight="1" thickBot="1">
      <c r="A27" s="143"/>
      <c r="B27" s="148"/>
      <c r="C27" s="202"/>
      <c r="D27" s="197"/>
      <c r="E27" s="197"/>
      <c r="F27" s="203"/>
      <c r="G27" s="204" t="s">
        <v>90</v>
      </c>
      <c r="H27" s="146">
        <v>42710</v>
      </c>
      <c r="I27" s="145" t="s">
        <v>87</v>
      </c>
      <c r="J27" s="145" t="s">
        <v>4</v>
      </c>
      <c r="K27" s="145">
        <v>30</v>
      </c>
      <c r="L27" s="144" t="s">
        <v>91</v>
      </c>
      <c r="M27" s="145" t="s">
        <v>4</v>
      </c>
      <c r="N27" s="145">
        <v>5</v>
      </c>
      <c r="O27" s="144" t="s">
        <v>92</v>
      </c>
      <c r="P27" s="145" t="s">
        <v>4</v>
      </c>
      <c r="Q27" s="145">
        <v>12</v>
      </c>
      <c r="R27" s="144" t="s">
        <v>94</v>
      </c>
      <c r="S27" s="145" t="s">
        <v>4</v>
      </c>
      <c r="T27" s="205">
        <v>0.8</v>
      </c>
      <c r="U27" s="144" t="s">
        <v>93</v>
      </c>
      <c r="V27" s="146">
        <f t="shared" si="5"/>
        <v>61502400</v>
      </c>
      <c r="W27" s="147" t="s">
        <v>87</v>
      </c>
    </row>
    <row r="28" spans="1:23" ht="20.100000000000001" customHeight="1">
      <c r="A28" s="257" t="s">
        <v>8</v>
      </c>
      <c r="B28" s="250"/>
      <c r="C28" s="250"/>
      <c r="D28" s="246" t="s">
        <v>53</v>
      </c>
      <c r="E28" s="246" t="s">
        <v>103</v>
      </c>
      <c r="F28" s="248" t="s">
        <v>54</v>
      </c>
      <c r="G28" s="250" t="s">
        <v>10</v>
      </c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1"/>
    </row>
    <row r="29" spans="1:23" ht="20.100000000000001" customHeight="1">
      <c r="A29" s="227" t="s">
        <v>9</v>
      </c>
      <c r="B29" s="222"/>
      <c r="C29" s="222"/>
      <c r="D29" s="247"/>
      <c r="E29" s="247"/>
      <c r="F29" s="249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52"/>
    </row>
    <row r="30" spans="1:23" ht="24.75" customHeight="1">
      <c r="A30" s="171" t="s">
        <v>202</v>
      </c>
      <c r="B30" s="6"/>
      <c r="C30" s="189"/>
      <c r="D30" s="59">
        <f>D31</f>
        <v>0</v>
      </c>
      <c r="E30" s="59">
        <f>E31</f>
        <v>6000000</v>
      </c>
      <c r="F30" s="60">
        <f t="shared" ref="F30:F31" si="6">D30-E30</f>
        <v>-6000000</v>
      </c>
      <c r="G30" s="6"/>
      <c r="H30" s="7"/>
      <c r="I30" s="6"/>
      <c r="J30" s="6"/>
      <c r="K30" s="6"/>
      <c r="L30" s="26"/>
      <c r="M30" s="6"/>
      <c r="N30" s="6"/>
      <c r="O30" s="26"/>
      <c r="P30" s="6"/>
      <c r="Q30" s="6"/>
      <c r="R30" s="26"/>
      <c r="S30" s="6"/>
      <c r="T30" s="95"/>
      <c r="U30" s="26"/>
      <c r="V30" s="7"/>
      <c r="W30" s="18"/>
    </row>
    <row r="31" spans="1:23" ht="24.75" customHeight="1">
      <c r="A31" s="19"/>
      <c r="B31" s="63" t="s">
        <v>203</v>
      </c>
      <c r="C31" s="189"/>
      <c r="D31" s="59">
        <f>D32</f>
        <v>0</v>
      </c>
      <c r="E31" s="59">
        <f>E32</f>
        <v>6000000</v>
      </c>
      <c r="F31" s="60">
        <f t="shared" si="6"/>
        <v>-6000000</v>
      </c>
      <c r="G31" s="6"/>
      <c r="H31" s="7"/>
      <c r="I31" s="6"/>
      <c r="J31" s="6"/>
      <c r="K31" s="6"/>
      <c r="L31" s="26"/>
      <c r="M31" s="6"/>
      <c r="N31" s="6"/>
      <c r="O31" s="26"/>
      <c r="P31" s="6"/>
      <c r="Q31" s="6"/>
      <c r="R31" s="26"/>
      <c r="S31" s="6"/>
      <c r="T31" s="95"/>
      <c r="U31" s="26"/>
      <c r="V31" s="7"/>
      <c r="W31" s="18"/>
    </row>
    <row r="32" spans="1:23" ht="24.75" customHeight="1">
      <c r="A32" s="190"/>
      <c r="B32" s="78"/>
      <c r="C32" s="96" t="s">
        <v>204</v>
      </c>
      <c r="D32" s="59">
        <v>0</v>
      </c>
      <c r="E32" s="59">
        <v>6000000</v>
      </c>
      <c r="F32" s="60">
        <f>D32-E32</f>
        <v>-6000000</v>
      </c>
      <c r="G32" s="6"/>
      <c r="H32" s="7"/>
      <c r="I32" s="6"/>
      <c r="J32" s="6"/>
      <c r="K32" s="6"/>
      <c r="L32" s="26"/>
      <c r="M32" s="6"/>
      <c r="N32" s="6"/>
      <c r="O32" s="26"/>
      <c r="P32" s="6"/>
      <c r="Q32" s="6"/>
      <c r="R32" s="26"/>
      <c r="S32" s="6"/>
      <c r="T32" s="95"/>
      <c r="U32" s="26"/>
      <c r="V32" s="7"/>
      <c r="W32" s="18"/>
    </row>
    <row r="33" spans="1:23" ht="24.95" customHeight="1">
      <c r="A33" s="258" t="s">
        <v>60</v>
      </c>
      <c r="B33" s="234"/>
      <c r="C33" s="235"/>
      <c r="D33" s="5">
        <f>D34</f>
        <v>4917120</v>
      </c>
      <c r="E33" s="5">
        <f>E34</f>
        <v>1135680</v>
      </c>
      <c r="F33" s="46">
        <f t="shared" ref="F33:F42" si="7">D33-E33</f>
        <v>3781440</v>
      </c>
      <c r="G33" s="6"/>
      <c r="H33" s="7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7"/>
      <c r="W33" s="18"/>
    </row>
    <row r="34" spans="1:23" ht="24.95" customHeight="1">
      <c r="A34" s="25"/>
      <c r="B34" s="256" t="s">
        <v>61</v>
      </c>
      <c r="C34" s="235"/>
      <c r="D34" s="5">
        <f>D35</f>
        <v>4917120</v>
      </c>
      <c r="E34" s="5">
        <f>E35</f>
        <v>1135680</v>
      </c>
      <c r="F34" s="46">
        <f t="shared" si="7"/>
        <v>3781440</v>
      </c>
      <c r="G34" s="6"/>
      <c r="H34" s="7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7"/>
      <c r="W34" s="18"/>
    </row>
    <row r="35" spans="1:23" ht="27.95" customHeight="1">
      <c r="A35" s="25"/>
      <c r="B35" s="3"/>
      <c r="C35" s="76" t="s">
        <v>82</v>
      </c>
      <c r="D35" s="5">
        <f>V35</f>
        <v>4917120</v>
      </c>
      <c r="E35" s="5">
        <v>1135680</v>
      </c>
      <c r="F35" s="46">
        <f t="shared" si="7"/>
        <v>3781440</v>
      </c>
      <c r="G35" s="6" t="s">
        <v>66</v>
      </c>
      <c r="H35" s="7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 t="s">
        <v>64</v>
      </c>
      <c r="V35" s="7">
        <v>4917120</v>
      </c>
      <c r="W35" s="18" t="s">
        <v>28</v>
      </c>
    </row>
    <row r="36" spans="1:23" ht="24.95" customHeight="1">
      <c r="A36" s="171" t="s">
        <v>170</v>
      </c>
      <c r="B36" s="6"/>
      <c r="C36" s="111"/>
      <c r="D36" s="5">
        <f>D37</f>
        <v>3000000</v>
      </c>
      <c r="E36" s="5">
        <f>E37</f>
        <v>4800000</v>
      </c>
      <c r="F36" s="46">
        <f t="shared" ref="F36:F38" si="8">D36-E36</f>
        <v>-1800000</v>
      </c>
      <c r="G36" s="6"/>
      <c r="H36" s="7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/>
      <c r="W36" s="18"/>
    </row>
    <row r="37" spans="1:23" ht="24.95" customHeight="1">
      <c r="A37" s="25"/>
      <c r="B37" s="63" t="s">
        <v>171</v>
      </c>
      <c r="C37" s="142"/>
      <c r="D37" s="5">
        <f>D38</f>
        <v>3000000</v>
      </c>
      <c r="E37" s="5">
        <f>E38</f>
        <v>4800000</v>
      </c>
      <c r="F37" s="46">
        <f t="shared" si="8"/>
        <v>-1800000</v>
      </c>
      <c r="G37" s="6"/>
      <c r="H37" s="7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7"/>
      <c r="W37" s="18"/>
    </row>
    <row r="38" spans="1:23" ht="27.95" customHeight="1">
      <c r="A38" s="25"/>
      <c r="B38" s="78"/>
      <c r="C38" s="170" t="s">
        <v>172</v>
      </c>
      <c r="D38" s="5">
        <v>3000000</v>
      </c>
      <c r="E38" s="5">
        <v>4800000</v>
      </c>
      <c r="F38" s="46">
        <f t="shared" si="8"/>
        <v>-1800000</v>
      </c>
      <c r="G38" s="6" t="s">
        <v>173</v>
      </c>
      <c r="H38" s="7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 t="s">
        <v>174</v>
      </c>
      <c r="V38" s="7">
        <v>3000000</v>
      </c>
      <c r="W38" s="18" t="s">
        <v>175</v>
      </c>
    </row>
    <row r="39" spans="1:23" ht="24.95" customHeight="1">
      <c r="A39" s="258" t="s">
        <v>78</v>
      </c>
      <c r="B39" s="234"/>
      <c r="C39" s="235"/>
      <c r="D39" s="5">
        <f>D40</f>
        <v>18800000</v>
      </c>
      <c r="E39" s="5">
        <f>E40</f>
        <v>17200000</v>
      </c>
      <c r="F39" s="46">
        <f t="shared" si="7"/>
        <v>1600000</v>
      </c>
      <c r="G39" s="6"/>
      <c r="H39" s="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7"/>
      <c r="W39" s="18"/>
    </row>
    <row r="40" spans="1:23" ht="24.95" customHeight="1">
      <c r="A40" s="20"/>
      <c r="B40" s="256" t="s">
        <v>79</v>
      </c>
      <c r="C40" s="235"/>
      <c r="D40" s="5">
        <f>SUM(D41:D42)</f>
        <v>18800000</v>
      </c>
      <c r="E40" s="5">
        <f>SUM(E41:E42)</f>
        <v>17200000</v>
      </c>
      <c r="F40" s="46">
        <f t="shared" si="7"/>
        <v>1600000</v>
      </c>
      <c r="G40" s="6"/>
      <c r="H40" s="7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7"/>
      <c r="W40" s="18"/>
    </row>
    <row r="41" spans="1:23" ht="27.95" customHeight="1">
      <c r="A41" s="20"/>
      <c r="B41" s="4"/>
      <c r="C41" s="76" t="s">
        <v>83</v>
      </c>
      <c r="D41" s="99">
        <v>100000</v>
      </c>
      <c r="E41" s="99">
        <v>100000</v>
      </c>
      <c r="F41" s="46">
        <f t="shared" si="7"/>
        <v>0</v>
      </c>
      <c r="G41" s="9" t="s">
        <v>102</v>
      </c>
      <c r="H41" s="8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 t="s">
        <v>64</v>
      </c>
      <c r="V41" s="8"/>
      <c r="W41" s="21" t="s">
        <v>28</v>
      </c>
    </row>
    <row r="42" spans="1:23" ht="27.95" customHeight="1">
      <c r="A42" s="20"/>
      <c r="B42" s="4"/>
      <c r="C42" s="77" t="s">
        <v>100</v>
      </c>
      <c r="D42" s="5">
        <v>18700000</v>
      </c>
      <c r="E42" s="5">
        <v>17100000</v>
      </c>
      <c r="F42" s="46">
        <f t="shared" si="7"/>
        <v>1600000</v>
      </c>
      <c r="G42" s="6"/>
      <c r="H42" s="7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7">
        <f>SUM(V43:V44)</f>
        <v>18700000</v>
      </c>
      <c r="W42" s="18"/>
    </row>
    <row r="43" spans="1:23" ht="18" customHeight="1">
      <c r="A43" s="20"/>
      <c r="B43" s="4"/>
      <c r="C43" s="75"/>
      <c r="D43" s="98"/>
      <c r="E43" s="98"/>
      <c r="F43" s="85"/>
      <c r="G43" s="16" t="s">
        <v>101</v>
      </c>
      <c r="H43" s="88"/>
      <c r="I43" s="16"/>
      <c r="J43" s="16"/>
      <c r="K43" s="16"/>
      <c r="L43" s="38"/>
      <c r="M43" s="16"/>
      <c r="N43" s="16"/>
      <c r="O43" s="16"/>
      <c r="P43" s="16"/>
      <c r="Q43" s="16"/>
      <c r="R43" s="16"/>
      <c r="S43" s="16"/>
      <c r="T43" s="16"/>
      <c r="U43" s="16" t="s">
        <v>7</v>
      </c>
      <c r="V43" s="17">
        <v>16000000</v>
      </c>
      <c r="W43" s="24" t="s">
        <v>3</v>
      </c>
    </row>
    <row r="44" spans="1:23" ht="18" customHeight="1" thickBot="1">
      <c r="A44" s="20"/>
      <c r="B44" s="4"/>
      <c r="C44" s="100"/>
      <c r="D44" s="101"/>
      <c r="E44" s="101"/>
      <c r="F44" s="102"/>
      <c r="G44" s="184" t="s">
        <v>184</v>
      </c>
      <c r="H44" s="183">
        <v>900000</v>
      </c>
      <c r="I44" s="103" t="s">
        <v>178</v>
      </c>
      <c r="J44" s="103" t="s">
        <v>179</v>
      </c>
      <c r="K44" s="103">
        <v>3</v>
      </c>
      <c r="L44" s="103" t="s">
        <v>183</v>
      </c>
      <c r="M44" s="103"/>
      <c r="N44" s="103"/>
      <c r="O44" s="103"/>
      <c r="P44" s="103"/>
      <c r="Q44" s="103"/>
      <c r="R44" s="103"/>
      <c r="S44" s="103"/>
      <c r="T44" s="103"/>
      <c r="U44" s="103" t="s">
        <v>181</v>
      </c>
      <c r="V44" s="104">
        <f>H44*K44</f>
        <v>2700000</v>
      </c>
      <c r="W44" s="105" t="s">
        <v>178</v>
      </c>
    </row>
    <row r="45" spans="1:23" ht="24" customHeight="1" thickTop="1" thickBot="1">
      <c r="A45" s="230" t="s">
        <v>24</v>
      </c>
      <c r="B45" s="231"/>
      <c r="C45" s="231"/>
      <c r="D45" s="33">
        <f>D5+D15+D18+D21+D30+D33+D36+D39</f>
        <v>331937920</v>
      </c>
      <c r="E45" s="33">
        <f>E5+E15+E18+E21+E30+E33+E36+E39</f>
        <v>537193120</v>
      </c>
      <c r="F45" s="199">
        <f>D45-E45</f>
        <v>-205255200</v>
      </c>
      <c r="G45" s="34"/>
      <c r="H45" s="35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5"/>
      <c r="W45" s="36"/>
    </row>
    <row r="46" spans="1:23">
      <c r="D46" s="15"/>
      <c r="E46" s="15"/>
      <c r="F46" s="17"/>
      <c r="G46" s="16"/>
      <c r="H46" s="17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7"/>
      <c r="W46" s="16"/>
    </row>
    <row r="47" spans="1:23">
      <c r="D47" s="15"/>
      <c r="E47" s="15"/>
      <c r="F47" s="17"/>
      <c r="G47" s="16"/>
      <c r="H47" s="17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7"/>
      <c r="W47" s="16"/>
    </row>
  </sheetData>
  <mergeCells count="25">
    <mergeCell ref="B19:C19"/>
    <mergeCell ref="B34:C34"/>
    <mergeCell ref="A45:C45"/>
    <mergeCell ref="A3:C3"/>
    <mergeCell ref="A4:C4"/>
    <mergeCell ref="B40:C40"/>
    <mergeCell ref="A39:C39"/>
    <mergeCell ref="B6:C6"/>
    <mergeCell ref="B22:C22"/>
    <mergeCell ref="A5:C5"/>
    <mergeCell ref="A21:C21"/>
    <mergeCell ref="A33:C33"/>
    <mergeCell ref="A18:C18"/>
    <mergeCell ref="A15:C15"/>
    <mergeCell ref="A28:C28"/>
    <mergeCell ref="V2:W2"/>
    <mergeCell ref="G3:W4"/>
    <mergeCell ref="E3:E4"/>
    <mergeCell ref="D3:D4"/>
    <mergeCell ref="F3:F4"/>
    <mergeCell ref="D28:D29"/>
    <mergeCell ref="E28:E29"/>
    <mergeCell ref="F28:F29"/>
    <mergeCell ref="G28:W29"/>
    <mergeCell ref="A29:C29"/>
  </mergeCells>
  <phoneticPr fontId="1" type="noConversion"/>
  <pageMargins left="0.9055118110236221" right="0.70866141732283472" top="0.74803149606299213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64"/>
  <sheetViews>
    <sheetView workbookViewId="0">
      <selection activeCell="A24" sqref="A24:R24"/>
    </sheetView>
  </sheetViews>
  <sheetFormatPr defaultRowHeight="16.5"/>
  <cols>
    <col min="1" max="1" width="8.625" customWidth="1"/>
    <col min="3" max="3" width="13.875" customWidth="1"/>
    <col min="4" max="4" width="13.125" style="2" customWidth="1"/>
    <col min="5" max="5" width="12.75" style="2" customWidth="1"/>
    <col min="6" max="6" width="12.875" style="1" customWidth="1"/>
    <col min="7" max="7" width="14.375" style="113" customWidth="1"/>
    <col min="8" max="8" width="10.75" style="1" customWidth="1"/>
    <col min="9" max="10" width="2.875" customWidth="1"/>
    <col min="11" max="11" width="5.375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</cols>
  <sheetData>
    <row r="1" spans="1:18" ht="20.25">
      <c r="A1" s="29" t="s">
        <v>22</v>
      </c>
    </row>
    <row r="2" spans="1:18" ht="17.25" thickBot="1">
      <c r="Q2" s="253" t="s">
        <v>11</v>
      </c>
      <c r="R2" s="254"/>
    </row>
    <row r="3" spans="1:18" ht="27" customHeight="1">
      <c r="A3" s="215" t="s">
        <v>8</v>
      </c>
      <c r="B3" s="287"/>
      <c r="C3" s="288"/>
      <c r="D3" s="294" t="s">
        <v>53</v>
      </c>
      <c r="E3" s="294" t="s">
        <v>157</v>
      </c>
      <c r="F3" s="248" t="s">
        <v>54</v>
      </c>
      <c r="G3" s="266" t="s">
        <v>10</v>
      </c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8"/>
    </row>
    <row r="4" spans="1:18" ht="27" customHeight="1">
      <c r="A4" s="272" t="s">
        <v>9</v>
      </c>
      <c r="B4" s="273"/>
      <c r="C4" s="274"/>
      <c r="D4" s="295"/>
      <c r="E4" s="295"/>
      <c r="F4" s="249"/>
      <c r="G4" s="269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1"/>
    </row>
    <row r="5" spans="1:18" ht="27" customHeight="1">
      <c r="A5" s="261" t="s">
        <v>29</v>
      </c>
      <c r="B5" s="262"/>
      <c r="C5" s="263"/>
      <c r="D5" s="5">
        <f>D6+D27+D32</f>
        <v>263772120</v>
      </c>
      <c r="E5" s="5">
        <f>E6+E27+E32</f>
        <v>443693120</v>
      </c>
      <c r="F5" s="46">
        <f>D5-E5</f>
        <v>-179921000</v>
      </c>
      <c r="G5" s="124"/>
      <c r="H5" s="7"/>
      <c r="I5" s="6"/>
      <c r="J5" s="6"/>
      <c r="K5" s="6"/>
      <c r="L5" s="6"/>
      <c r="M5" s="6"/>
      <c r="N5" s="6"/>
      <c r="O5" s="6"/>
      <c r="P5" s="6"/>
      <c r="Q5" s="7"/>
      <c r="R5" s="18"/>
    </row>
    <row r="6" spans="1:18" ht="27" customHeight="1">
      <c r="A6" s="19"/>
      <c r="B6" s="256" t="s">
        <v>30</v>
      </c>
      <c r="C6" s="235"/>
      <c r="D6" s="5">
        <f>SUM(D7:D24)</f>
        <v>207472120</v>
      </c>
      <c r="E6" s="5">
        <f>SUM(E7:E24)</f>
        <v>388093120</v>
      </c>
      <c r="F6" s="46">
        <f>D6-E6</f>
        <v>-180621000</v>
      </c>
      <c r="G6" s="124"/>
      <c r="H6" s="7"/>
      <c r="I6" s="6"/>
      <c r="J6" s="6"/>
      <c r="K6" s="6"/>
      <c r="L6" s="6"/>
      <c r="M6" s="6"/>
      <c r="N6" s="6"/>
      <c r="O6" s="6"/>
      <c r="P6" s="6"/>
      <c r="Q6" s="7"/>
      <c r="R6" s="18"/>
    </row>
    <row r="7" spans="1:18" ht="27" customHeight="1">
      <c r="A7" s="20"/>
      <c r="B7" s="39"/>
      <c r="C7" s="77" t="s">
        <v>109</v>
      </c>
      <c r="D7" s="99">
        <f>Q7</f>
        <v>158550000</v>
      </c>
      <c r="E7" s="99">
        <v>300800000</v>
      </c>
      <c r="F7" s="46">
        <f>D7-E7</f>
        <v>-142250000</v>
      </c>
      <c r="G7" s="127"/>
      <c r="H7" s="8"/>
      <c r="I7" s="9"/>
      <c r="J7" s="9"/>
      <c r="K7" s="9"/>
      <c r="L7" s="9"/>
      <c r="M7" s="9"/>
      <c r="N7" s="9"/>
      <c r="O7" s="9"/>
      <c r="P7" s="9"/>
      <c r="Q7" s="8">
        <f>SUM(Q8:Q14)</f>
        <v>158550000</v>
      </c>
      <c r="R7" s="21"/>
    </row>
    <row r="8" spans="1:18" ht="18.75" customHeight="1">
      <c r="A8" s="20"/>
      <c r="B8" s="133"/>
      <c r="C8" s="79"/>
      <c r="D8" s="134"/>
      <c r="E8" s="129"/>
      <c r="F8" s="134"/>
      <c r="G8" s="114"/>
      <c r="H8" s="8"/>
      <c r="I8" s="9"/>
      <c r="J8" s="9"/>
      <c r="K8" s="9"/>
      <c r="L8" s="9"/>
      <c r="M8" s="9"/>
      <c r="N8" s="9"/>
      <c r="O8" s="9"/>
      <c r="P8" s="9"/>
      <c r="Q8" s="8"/>
      <c r="R8" s="21"/>
    </row>
    <row r="9" spans="1:18" ht="19.5" customHeight="1">
      <c r="A9" s="20"/>
      <c r="B9" s="133"/>
      <c r="C9" s="128"/>
      <c r="D9" s="133"/>
      <c r="E9" s="130"/>
      <c r="F9" s="132"/>
      <c r="G9" s="39" t="s">
        <v>156</v>
      </c>
      <c r="H9" s="17">
        <v>2000000</v>
      </c>
      <c r="I9" s="16" t="s">
        <v>3</v>
      </c>
      <c r="J9" s="16" t="s">
        <v>4</v>
      </c>
      <c r="K9" s="16">
        <v>1</v>
      </c>
      <c r="L9" s="16" t="s">
        <v>5</v>
      </c>
      <c r="M9" s="16" t="s">
        <v>4</v>
      </c>
      <c r="N9" s="16">
        <v>12</v>
      </c>
      <c r="O9" s="16" t="s">
        <v>6</v>
      </c>
      <c r="P9" s="16" t="s">
        <v>7</v>
      </c>
      <c r="Q9" s="17">
        <f>H9*K9*N9</f>
        <v>24000000</v>
      </c>
      <c r="R9" s="24" t="s">
        <v>3</v>
      </c>
    </row>
    <row r="10" spans="1:18" ht="19.5" customHeight="1">
      <c r="A10" s="20"/>
      <c r="B10" s="133"/>
      <c r="C10" s="128"/>
      <c r="D10" s="133"/>
      <c r="E10" s="130"/>
      <c r="F10" s="132"/>
      <c r="G10" s="39" t="s">
        <v>104</v>
      </c>
      <c r="H10" s="17">
        <v>1400000</v>
      </c>
      <c r="I10" s="38" t="s">
        <v>3</v>
      </c>
      <c r="J10" s="38" t="s">
        <v>4</v>
      </c>
      <c r="K10" s="38">
        <v>1</v>
      </c>
      <c r="L10" s="38" t="s">
        <v>5</v>
      </c>
      <c r="M10" s="38" t="s">
        <v>4</v>
      </c>
      <c r="N10" s="38">
        <v>12</v>
      </c>
      <c r="O10" s="38" t="s">
        <v>6</v>
      </c>
      <c r="P10" s="38" t="s">
        <v>7</v>
      </c>
      <c r="Q10" s="17">
        <f t="shared" ref="Q10:Q13" si="0">H10*K10*N10</f>
        <v>16800000</v>
      </c>
      <c r="R10" s="24" t="s">
        <v>3</v>
      </c>
    </row>
    <row r="11" spans="1:18" ht="19.5" customHeight="1">
      <c r="A11" s="20"/>
      <c r="B11" s="133"/>
      <c r="C11" s="128"/>
      <c r="D11" s="133"/>
      <c r="E11" s="130"/>
      <c r="F11" s="132"/>
      <c r="G11" s="115" t="s">
        <v>105</v>
      </c>
      <c r="H11" s="17">
        <v>1800000</v>
      </c>
      <c r="I11" s="38" t="s">
        <v>3</v>
      </c>
      <c r="J11" s="38" t="s">
        <v>4</v>
      </c>
      <c r="K11" s="38">
        <v>1</v>
      </c>
      <c r="L11" s="38" t="s">
        <v>5</v>
      </c>
      <c r="M11" s="38" t="s">
        <v>4</v>
      </c>
      <c r="N11" s="38">
        <v>12</v>
      </c>
      <c r="O11" s="38" t="s">
        <v>6</v>
      </c>
      <c r="P11" s="38" t="s">
        <v>7</v>
      </c>
      <c r="Q11" s="17">
        <f t="shared" si="0"/>
        <v>21600000</v>
      </c>
      <c r="R11" s="24" t="s">
        <v>3</v>
      </c>
    </row>
    <row r="12" spans="1:18" ht="19.5" customHeight="1">
      <c r="A12" s="20"/>
      <c r="B12" s="133"/>
      <c r="C12" s="128"/>
      <c r="D12" s="133"/>
      <c r="E12" s="130"/>
      <c r="F12" s="132"/>
      <c r="G12" s="116"/>
      <c r="H12" s="17">
        <v>1400000</v>
      </c>
      <c r="I12" s="38" t="s">
        <v>3</v>
      </c>
      <c r="J12" s="38" t="s">
        <v>4</v>
      </c>
      <c r="K12" s="38">
        <v>3</v>
      </c>
      <c r="L12" s="38" t="s">
        <v>5</v>
      </c>
      <c r="M12" s="38" t="s">
        <v>4</v>
      </c>
      <c r="N12" s="38">
        <v>12</v>
      </c>
      <c r="O12" s="38" t="s">
        <v>6</v>
      </c>
      <c r="P12" s="38" t="s">
        <v>7</v>
      </c>
      <c r="Q12" s="17">
        <f t="shared" si="0"/>
        <v>50400000</v>
      </c>
      <c r="R12" s="24" t="s">
        <v>3</v>
      </c>
    </row>
    <row r="13" spans="1:18" ht="19.5" customHeight="1">
      <c r="A13" s="20"/>
      <c r="B13" s="133"/>
      <c r="C13" s="128"/>
      <c r="D13" s="133"/>
      <c r="E13" s="130"/>
      <c r="F13" s="132"/>
      <c r="G13" s="116"/>
      <c r="H13" s="17">
        <v>1200000</v>
      </c>
      <c r="I13" s="38" t="s">
        <v>3</v>
      </c>
      <c r="J13" s="38" t="s">
        <v>4</v>
      </c>
      <c r="K13" s="38">
        <v>3</v>
      </c>
      <c r="L13" s="38" t="s">
        <v>5</v>
      </c>
      <c r="M13" s="38" t="s">
        <v>4</v>
      </c>
      <c r="N13" s="38">
        <v>12</v>
      </c>
      <c r="O13" s="38" t="s">
        <v>6</v>
      </c>
      <c r="P13" s="38" t="s">
        <v>7</v>
      </c>
      <c r="Q13" s="17">
        <f t="shared" si="0"/>
        <v>43200000</v>
      </c>
      <c r="R13" s="24" t="s">
        <v>3</v>
      </c>
    </row>
    <row r="14" spans="1:18" ht="19.5" customHeight="1">
      <c r="A14" s="20"/>
      <c r="B14" s="182"/>
      <c r="C14" s="179"/>
      <c r="D14" s="182"/>
      <c r="E14" s="180"/>
      <c r="F14" s="181"/>
      <c r="G14" s="116" t="s">
        <v>188</v>
      </c>
      <c r="H14" s="17">
        <v>850000</v>
      </c>
      <c r="I14" s="38" t="s">
        <v>178</v>
      </c>
      <c r="J14" s="38" t="s">
        <v>179</v>
      </c>
      <c r="K14" s="38">
        <v>1</v>
      </c>
      <c r="L14" s="38" t="s">
        <v>182</v>
      </c>
      <c r="M14" s="38" t="s">
        <v>179</v>
      </c>
      <c r="N14" s="38">
        <v>3</v>
      </c>
      <c r="O14" s="38" t="s">
        <v>180</v>
      </c>
      <c r="P14" s="38" t="s">
        <v>181</v>
      </c>
      <c r="Q14" s="17">
        <f>H14*K14*N14</f>
        <v>2550000</v>
      </c>
      <c r="R14" s="24" t="s">
        <v>178</v>
      </c>
    </row>
    <row r="15" spans="1:18" ht="29.25" customHeight="1">
      <c r="A15" s="20"/>
      <c r="B15" s="133"/>
      <c r="C15" s="77" t="s">
        <v>185</v>
      </c>
      <c r="D15" s="60">
        <f>Q15</f>
        <v>6000000</v>
      </c>
      <c r="E15" s="59">
        <v>7160000</v>
      </c>
      <c r="F15" s="60">
        <f>D15-E15</f>
        <v>-1160000</v>
      </c>
      <c r="G15" s="118"/>
      <c r="H15" s="7"/>
      <c r="I15" s="6"/>
      <c r="J15" s="6"/>
      <c r="K15" s="6"/>
      <c r="L15" s="6"/>
      <c r="M15" s="6"/>
      <c r="N15" s="6"/>
      <c r="O15" s="6"/>
      <c r="P15" s="6"/>
      <c r="Q15" s="7">
        <f>SUM(Q16:Q17)</f>
        <v>6000000</v>
      </c>
      <c r="R15" s="18"/>
    </row>
    <row r="16" spans="1:18" ht="19.5" customHeight="1">
      <c r="A16" s="20"/>
      <c r="B16" s="174"/>
      <c r="C16" s="76"/>
      <c r="D16" s="175"/>
      <c r="E16" s="173"/>
      <c r="F16" s="175"/>
      <c r="G16" s="178" t="s">
        <v>186</v>
      </c>
      <c r="H16" s="8"/>
      <c r="I16" s="9"/>
      <c r="J16" s="9"/>
      <c r="K16" s="9"/>
      <c r="L16" s="9"/>
      <c r="M16" s="9"/>
      <c r="N16" s="9"/>
      <c r="O16" s="9"/>
      <c r="P16" s="9" t="s">
        <v>7</v>
      </c>
      <c r="Q16" s="8">
        <v>6000000</v>
      </c>
      <c r="R16" s="21" t="s">
        <v>3</v>
      </c>
    </row>
    <row r="17" spans="1:18" ht="19.5" customHeight="1">
      <c r="A17" s="20"/>
      <c r="B17" s="174"/>
      <c r="C17" s="74"/>
      <c r="D17" s="177"/>
      <c r="E17" s="176"/>
      <c r="F17" s="177"/>
      <c r="G17" s="117"/>
      <c r="H17" s="11"/>
      <c r="I17" s="12"/>
      <c r="J17" s="12"/>
      <c r="K17" s="12"/>
      <c r="L17" s="12"/>
      <c r="M17" s="12"/>
      <c r="N17" s="12"/>
      <c r="O17" s="12"/>
      <c r="P17" s="12"/>
      <c r="Q17" s="11"/>
      <c r="R17" s="22"/>
    </row>
    <row r="18" spans="1:18" ht="27" customHeight="1">
      <c r="A18" s="20"/>
      <c r="B18" s="133"/>
      <c r="C18" s="110" t="s">
        <v>110</v>
      </c>
      <c r="D18" s="59">
        <f>Q18</f>
        <v>13500000</v>
      </c>
      <c r="E18" s="59">
        <v>24905000</v>
      </c>
      <c r="F18" s="60">
        <f>D18-E18</f>
        <v>-11405000</v>
      </c>
      <c r="G18" s="119"/>
      <c r="H18" s="106">
        <f>SUM(Q8:Q13)+D15</f>
        <v>162000000</v>
      </c>
      <c r="I18" s="26" t="s">
        <v>12</v>
      </c>
      <c r="J18" s="26" t="s">
        <v>4</v>
      </c>
      <c r="K18" s="61">
        <v>8.3333333333333329E-2</v>
      </c>
      <c r="L18" s="6"/>
      <c r="M18" s="6"/>
      <c r="N18" s="6"/>
      <c r="O18" s="6"/>
      <c r="P18" s="26" t="s">
        <v>7</v>
      </c>
      <c r="Q18" s="7">
        <f>ROUND(H18*K18,-1)</f>
        <v>13500000</v>
      </c>
      <c r="R18" s="21" t="s">
        <v>3</v>
      </c>
    </row>
    <row r="19" spans="1:18" ht="22.5" customHeight="1">
      <c r="A19" s="20"/>
      <c r="B19" s="39"/>
      <c r="C19" s="296" t="s">
        <v>40</v>
      </c>
      <c r="D19" s="284">
        <f>SUM(Q19:Q23)</f>
        <v>26422120</v>
      </c>
      <c r="E19" s="281">
        <v>50228120</v>
      </c>
      <c r="F19" s="279">
        <f>D19-E19</f>
        <v>-23806000</v>
      </c>
      <c r="G19" s="114" t="s">
        <v>118</v>
      </c>
      <c r="H19" s="107">
        <f>H18</f>
        <v>162000000</v>
      </c>
      <c r="I19" s="40" t="s">
        <v>28</v>
      </c>
      <c r="J19" s="40" t="s">
        <v>38</v>
      </c>
      <c r="K19" s="109">
        <v>2.9</v>
      </c>
      <c r="L19" s="9" t="s">
        <v>39</v>
      </c>
      <c r="M19" s="9"/>
      <c r="N19" s="9"/>
      <c r="O19" s="9"/>
      <c r="P19" s="40" t="s">
        <v>37</v>
      </c>
      <c r="Q19" s="8">
        <f>ROUND(H19*K19%,-1)</f>
        <v>4698000</v>
      </c>
      <c r="R19" s="21" t="s">
        <v>28</v>
      </c>
    </row>
    <row r="20" spans="1:18" ht="22.5" customHeight="1">
      <c r="A20" s="20"/>
      <c r="B20" s="39"/>
      <c r="C20" s="296"/>
      <c r="D20" s="283"/>
      <c r="E20" s="282"/>
      <c r="F20" s="284"/>
      <c r="G20" s="39" t="s">
        <v>119</v>
      </c>
      <c r="H20" s="17">
        <f>Q19</f>
        <v>4698000</v>
      </c>
      <c r="I20" s="38" t="s">
        <v>28</v>
      </c>
      <c r="J20" s="38" t="s">
        <v>38</v>
      </c>
      <c r="K20" s="41">
        <v>6.55</v>
      </c>
      <c r="L20" s="16" t="s">
        <v>39</v>
      </c>
      <c r="M20" s="16"/>
      <c r="N20" s="16"/>
      <c r="O20" s="16"/>
      <c r="P20" s="38" t="s">
        <v>37</v>
      </c>
      <c r="Q20" s="17">
        <f t="shared" ref="Q20:Q23" si="1">ROUND(H20*K20%,-1)</f>
        <v>307720</v>
      </c>
      <c r="R20" s="24" t="s">
        <v>28</v>
      </c>
    </row>
    <row r="21" spans="1:18" ht="22.5" customHeight="1">
      <c r="A21" s="20"/>
      <c r="B21" s="39"/>
      <c r="C21" s="296"/>
      <c r="D21" s="283"/>
      <c r="E21" s="282"/>
      <c r="F21" s="284"/>
      <c r="G21" s="39" t="s">
        <v>120</v>
      </c>
      <c r="H21" s="87">
        <f>H18</f>
        <v>162000000</v>
      </c>
      <c r="I21" s="38" t="s">
        <v>28</v>
      </c>
      <c r="J21" s="38" t="s">
        <v>38</v>
      </c>
      <c r="K21" s="41">
        <v>4.5</v>
      </c>
      <c r="L21" s="16" t="s">
        <v>39</v>
      </c>
      <c r="M21" s="16"/>
      <c r="N21" s="16"/>
      <c r="O21" s="16"/>
      <c r="P21" s="38" t="s">
        <v>37</v>
      </c>
      <c r="Q21" s="17">
        <f t="shared" si="1"/>
        <v>7290000</v>
      </c>
      <c r="R21" s="24" t="s">
        <v>28</v>
      </c>
    </row>
    <row r="22" spans="1:18" ht="22.5" customHeight="1">
      <c r="A22" s="20"/>
      <c r="B22" s="39"/>
      <c r="C22" s="296"/>
      <c r="D22" s="283"/>
      <c r="E22" s="282"/>
      <c r="F22" s="284"/>
      <c r="G22" s="39" t="s">
        <v>121</v>
      </c>
      <c r="H22" s="87">
        <f>H18</f>
        <v>162000000</v>
      </c>
      <c r="I22" s="38" t="s">
        <v>28</v>
      </c>
      <c r="J22" s="38" t="s">
        <v>38</v>
      </c>
      <c r="K22" s="42">
        <v>8</v>
      </c>
      <c r="L22" s="16" t="s">
        <v>39</v>
      </c>
      <c r="M22" s="16"/>
      <c r="N22" s="16"/>
      <c r="O22" s="16"/>
      <c r="P22" s="38" t="s">
        <v>37</v>
      </c>
      <c r="Q22" s="17">
        <f t="shared" si="1"/>
        <v>12960000</v>
      </c>
      <c r="R22" s="24" t="s">
        <v>28</v>
      </c>
    </row>
    <row r="23" spans="1:18" ht="22.5" customHeight="1">
      <c r="A23" s="20"/>
      <c r="B23" s="196"/>
      <c r="C23" s="296"/>
      <c r="D23" s="283"/>
      <c r="E23" s="282"/>
      <c r="F23" s="284"/>
      <c r="G23" s="39" t="s">
        <v>122</v>
      </c>
      <c r="H23" s="87">
        <f>H18</f>
        <v>162000000</v>
      </c>
      <c r="I23" s="38" t="s">
        <v>28</v>
      </c>
      <c r="J23" s="38" t="s">
        <v>38</v>
      </c>
      <c r="K23" s="206">
        <v>0.72</v>
      </c>
      <c r="L23" s="16" t="s">
        <v>39</v>
      </c>
      <c r="M23" s="16"/>
      <c r="N23" s="16"/>
      <c r="O23" s="16"/>
      <c r="P23" s="38" t="s">
        <v>37</v>
      </c>
      <c r="Q23" s="17">
        <f t="shared" si="1"/>
        <v>1166400</v>
      </c>
      <c r="R23" s="24" t="s">
        <v>28</v>
      </c>
    </row>
    <row r="24" spans="1:18" ht="30" customHeight="1" thickBot="1">
      <c r="A24" s="143"/>
      <c r="B24" s="198"/>
      <c r="C24" s="157" t="s">
        <v>114</v>
      </c>
      <c r="D24" s="207">
        <f>Q24</f>
        <v>3000000</v>
      </c>
      <c r="E24" s="208">
        <v>5000000</v>
      </c>
      <c r="F24" s="207">
        <f>D24-E24</f>
        <v>-2000000</v>
      </c>
      <c r="G24" s="209" t="s">
        <v>187</v>
      </c>
      <c r="H24" s="210"/>
      <c r="I24" s="211"/>
      <c r="J24" s="211"/>
      <c r="K24" s="212"/>
      <c r="L24" s="154"/>
      <c r="M24" s="154"/>
      <c r="N24" s="154"/>
      <c r="O24" s="154"/>
      <c r="P24" s="211" t="s">
        <v>108</v>
      </c>
      <c r="Q24" s="153">
        <v>3000000</v>
      </c>
      <c r="R24" s="155" t="s">
        <v>106</v>
      </c>
    </row>
    <row r="25" spans="1:18" ht="30" customHeight="1">
      <c r="A25" s="215" t="s">
        <v>8</v>
      </c>
      <c r="B25" s="287"/>
      <c r="C25" s="288"/>
      <c r="D25" s="294" t="s">
        <v>53</v>
      </c>
      <c r="E25" s="294" t="s">
        <v>157</v>
      </c>
      <c r="F25" s="248" t="s">
        <v>54</v>
      </c>
      <c r="G25" s="266" t="s">
        <v>10</v>
      </c>
      <c r="H25" s="267"/>
      <c r="I25" s="267"/>
      <c r="J25" s="267"/>
      <c r="K25" s="267"/>
      <c r="L25" s="267"/>
      <c r="M25" s="267"/>
      <c r="N25" s="267"/>
      <c r="O25" s="267"/>
      <c r="P25" s="267"/>
      <c r="Q25" s="267"/>
      <c r="R25" s="268"/>
    </row>
    <row r="26" spans="1:18" ht="30" customHeight="1">
      <c r="A26" s="272" t="s">
        <v>9</v>
      </c>
      <c r="B26" s="273"/>
      <c r="C26" s="274"/>
      <c r="D26" s="295"/>
      <c r="E26" s="295"/>
      <c r="F26" s="249"/>
      <c r="G26" s="269"/>
      <c r="H26" s="270"/>
      <c r="I26" s="270"/>
      <c r="J26" s="270"/>
      <c r="K26" s="270"/>
      <c r="L26" s="270"/>
      <c r="M26" s="270"/>
      <c r="N26" s="270"/>
      <c r="O26" s="270"/>
      <c r="P26" s="270"/>
      <c r="Q26" s="270"/>
      <c r="R26" s="271"/>
    </row>
    <row r="27" spans="1:18" ht="32.25" customHeight="1">
      <c r="A27" s="20"/>
      <c r="B27" s="193" t="s">
        <v>115</v>
      </c>
      <c r="C27" s="111"/>
      <c r="D27" s="194">
        <f>SUM(D28:D31)</f>
        <v>10000000</v>
      </c>
      <c r="E27" s="194">
        <f>SUM(E28:E31)</f>
        <v>7600000</v>
      </c>
      <c r="F27" s="194">
        <f t="shared" ref="F27:F31" si="2">D27-E27</f>
        <v>2400000</v>
      </c>
      <c r="G27" s="120"/>
      <c r="H27" s="108"/>
      <c r="I27" s="43"/>
      <c r="J27" s="43"/>
      <c r="K27" s="44"/>
      <c r="L27" s="12"/>
      <c r="M27" s="12"/>
      <c r="N27" s="12"/>
      <c r="O27" s="12"/>
      <c r="P27" s="43"/>
      <c r="Q27" s="11"/>
      <c r="R27" s="22"/>
    </row>
    <row r="28" spans="1:18" ht="30.75" customHeight="1">
      <c r="A28" s="20"/>
      <c r="B28" s="39"/>
      <c r="C28" s="77" t="s">
        <v>116</v>
      </c>
      <c r="D28" s="135">
        <f>Q28</f>
        <v>3000000</v>
      </c>
      <c r="E28" s="131">
        <v>3000000</v>
      </c>
      <c r="F28" s="135">
        <f t="shared" si="2"/>
        <v>0</v>
      </c>
      <c r="G28" s="120" t="s">
        <v>123</v>
      </c>
      <c r="H28" s="108"/>
      <c r="I28" s="43"/>
      <c r="J28" s="43"/>
      <c r="K28" s="44"/>
      <c r="L28" s="12"/>
      <c r="M28" s="12"/>
      <c r="N28" s="12"/>
      <c r="O28" s="12"/>
      <c r="P28" s="43" t="s">
        <v>108</v>
      </c>
      <c r="Q28" s="11">
        <v>3000000</v>
      </c>
      <c r="R28" s="22" t="s">
        <v>106</v>
      </c>
    </row>
    <row r="29" spans="1:18" ht="16.5" customHeight="1">
      <c r="A29" s="20"/>
      <c r="B29" s="39"/>
      <c r="C29" s="297" t="s">
        <v>169</v>
      </c>
      <c r="D29" s="279">
        <f>SUM(Q29:Q30)</f>
        <v>6000000</v>
      </c>
      <c r="E29" s="281">
        <v>3600000</v>
      </c>
      <c r="F29" s="279">
        <f t="shared" si="2"/>
        <v>2400000</v>
      </c>
      <c r="G29" s="160" t="s">
        <v>163</v>
      </c>
      <c r="H29" s="168">
        <v>300000</v>
      </c>
      <c r="I29" s="40" t="s">
        <v>143</v>
      </c>
      <c r="J29" s="40" t="s">
        <v>144</v>
      </c>
      <c r="K29" s="169">
        <v>12</v>
      </c>
      <c r="L29" s="9" t="s">
        <v>145</v>
      </c>
      <c r="M29" s="9"/>
      <c r="N29" s="9"/>
      <c r="O29" s="9"/>
      <c r="P29" s="40" t="s">
        <v>108</v>
      </c>
      <c r="Q29" s="8">
        <f>H29*K29</f>
        <v>3600000</v>
      </c>
      <c r="R29" s="21" t="s">
        <v>106</v>
      </c>
    </row>
    <row r="30" spans="1:18" ht="16.5" customHeight="1">
      <c r="A30" s="20"/>
      <c r="B30" s="39"/>
      <c r="C30" s="291"/>
      <c r="D30" s="289"/>
      <c r="E30" s="289"/>
      <c r="F30" s="289"/>
      <c r="G30" s="120" t="s">
        <v>164</v>
      </c>
      <c r="H30" s="89">
        <v>200000</v>
      </c>
      <c r="I30" s="43" t="s">
        <v>165</v>
      </c>
      <c r="J30" s="43" t="s">
        <v>166</v>
      </c>
      <c r="K30" s="44">
        <v>12</v>
      </c>
      <c r="L30" s="12" t="s">
        <v>167</v>
      </c>
      <c r="M30" s="12"/>
      <c r="N30" s="12"/>
      <c r="O30" s="12"/>
      <c r="P30" s="43" t="s">
        <v>168</v>
      </c>
      <c r="Q30" s="11">
        <f>H30*K30</f>
        <v>2400000</v>
      </c>
      <c r="R30" s="22" t="s">
        <v>165</v>
      </c>
    </row>
    <row r="31" spans="1:18" ht="29.25" customHeight="1">
      <c r="A31" s="20"/>
      <c r="B31" s="39"/>
      <c r="C31" s="77" t="s">
        <v>117</v>
      </c>
      <c r="D31" s="135">
        <v>1000000</v>
      </c>
      <c r="E31" s="131">
        <v>1000000</v>
      </c>
      <c r="F31" s="135">
        <f t="shared" si="2"/>
        <v>0</v>
      </c>
      <c r="G31" s="120" t="s">
        <v>124</v>
      </c>
      <c r="H31" s="108"/>
      <c r="I31" s="43"/>
      <c r="J31" s="43"/>
      <c r="K31" s="44"/>
      <c r="L31" s="12"/>
      <c r="M31" s="12"/>
      <c r="N31" s="12"/>
      <c r="O31" s="12"/>
      <c r="P31" s="43" t="s">
        <v>108</v>
      </c>
      <c r="Q31" s="11">
        <v>1000000</v>
      </c>
      <c r="R31" s="22" t="s">
        <v>106</v>
      </c>
    </row>
    <row r="32" spans="1:18" ht="15" customHeight="1">
      <c r="A32" s="20"/>
      <c r="B32" s="256" t="s">
        <v>31</v>
      </c>
      <c r="C32" s="235"/>
      <c r="D32" s="5">
        <f>SUM(D33:D40)</f>
        <v>46300000</v>
      </c>
      <c r="E32" s="5">
        <f>SUM(E33:E40)</f>
        <v>48000000</v>
      </c>
      <c r="F32" s="46">
        <f>D32-E32</f>
        <v>-1700000</v>
      </c>
      <c r="G32" s="124"/>
      <c r="H32" s="7"/>
      <c r="I32" s="6"/>
      <c r="J32" s="6"/>
      <c r="K32" s="6"/>
      <c r="L32" s="6"/>
      <c r="M32" s="6"/>
      <c r="N32" s="6"/>
      <c r="O32" s="6"/>
      <c r="P32" s="6"/>
      <c r="Q32" s="7">
        <f>SUM(Q33:Q34)</f>
        <v>9300000</v>
      </c>
      <c r="R32" s="18"/>
    </row>
    <row r="33" spans="1:18" ht="17.25" customHeight="1">
      <c r="A33" s="20"/>
      <c r="B33" s="4"/>
      <c r="C33" s="290" t="s">
        <v>129</v>
      </c>
      <c r="D33" s="281">
        <f>Q32</f>
        <v>9300000</v>
      </c>
      <c r="E33" s="281">
        <v>4800000</v>
      </c>
      <c r="F33" s="279">
        <f>D33-E33</f>
        <v>4500000</v>
      </c>
      <c r="G33" s="114" t="s">
        <v>13</v>
      </c>
      <c r="H33" s="8">
        <v>400000</v>
      </c>
      <c r="I33" s="9" t="s">
        <v>3</v>
      </c>
      <c r="J33" s="9" t="s">
        <v>4</v>
      </c>
      <c r="K33" s="9">
        <v>12</v>
      </c>
      <c r="L33" s="9" t="s">
        <v>58</v>
      </c>
      <c r="M33" s="9"/>
      <c r="N33" s="9"/>
      <c r="O33" s="9"/>
      <c r="P33" s="9" t="s">
        <v>7</v>
      </c>
      <c r="Q33" s="8">
        <f>H33*K33</f>
        <v>4800000</v>
      </c>
      <c r="R33" s="21" t="s">
        <v>3</v>
      </c>
    </row>
    <row r="34" spans="1:18" ht="17.25" customHeight="1">
      <c r="A34" s="20"/>
      <c r="B34" s="4"/>
      <c r="C34" s="291"/>
      <c r="D34" s="289"/>
      <c r="E34" s="289"/>
      <c r="F34" s="289"/>
      <c r="G34" s="187" t="s">
        <v>197</v>
      </c>
      <c r="H34" s="11">
        <v>300000</v>
      </c>
      <c r="I34" s="12" t="s">
        <v>198</v>
      </c>
      <c r="J34" s="12" t="s">
        <v>199</v>
      </c>
      <c r="K34" s="12">
        <v>15</v>
      </c>
      <c r="L34" s="12" t="s">
        <v>200</v>
      </c>
      <c r="M34" s="12"/>
      <c r="N34" s="12"/>
      <c r="O34" s="12"/>
      <c r="P34" s="12" t="s">
        <v>201</v>
      </c>
      <c r="Q34" s="11">
        <f>H34*K34</f>
        <v>4500000</v>
      </c>
      <c r="R34" s="22" t="s">
        <v>198</v>
      </c>
    </row>
    <row r="35" spans="1:18" ht="32.25" customHeight="1">
      <c r="A35" s="20"/>
      <c r="B35" s="4"/>
      <c r="C35" s="136" t="s">
        <v>128</v>
      </c>
      <c r="D35" s="129">
        <f>Q35</f>
        <v>5000000</v>
      </c>
      <c r="E35" s="129">
        <v>8000000</v>
      </c>
      <c r="F35" s="134">
        <f>D35-E35</f>
        <v>-3000000</v>
      </c>
      <c r="G35" s="114" t="s">
        <v>112</v>
      </c>
      <c r="H35" s="8"/>
      <c r="I35" s="9"/>
      <c r="J35" s="9"/>
      <c r="K35" s="9"/>
      <c r="L35" s="14"/>
      <c r="M35" s="9"/>
      <c r="N35" s="9"/>
      <c r="O35" s="9"/>
      <c r="P35" s="9" t="s">
        <v>64</v>
      </c>
      <c r="Q35" s="7">
        <v>5000000</v>
      </c>
      <c r="R35" s="18" t="s">
        <v>3</v>
      </c>
    </row>
    <row r="36" spans="1:18" ht="17.25" customHeight="1">
      <c r="A36" s="20"/>
      <c r="B36" s="4"/>
      <c r="C36" s="285" t="s">
        <v>130</v>
      </c>
      <c r="D36" s="281">
        <f>Q37</f>
        <v>15600000</v>
      </c>
      <c r="E36" s="281">
        <v>18000000</v>
      </c>
      <c r="F36" s="279">
        <f>D36-E36</f>
        <v>-2400000</v>
      </c>
      <c r="G36" s="114" t="s">
        <v>15</v>
      </c>
      <c r="H36" s="8"/>
      <c r="I36" s="9"/>
      <c r="J36" s="9"/>
      <c r="K36" s="9"/>
      <c r="L36" s="9"/>
      <c r="M36" s="9"/>
      <c r="N36" s="9"/>
      <c r="O36" s="9"/>
      <c r="P36" s="9"/>
      <c r="Q36" s="8"/>
      <c r="R36" s="21"/>
    </row>
    <row r="37" spans="1:18" ht="17.25" customHeight="1">
      <c r="A37" s="20"/>
      <c r="B37" s="4"/>
      <c r="C37" s="293"/>
      <c r="D37" s="289"/>
      <c r="E37" s="292"/>
      <c r="F37" s="280"/>
      <c r="G37" s="126"/>
      <c r="H37" s="11">
        <v>1300000</v>
      </c>
      <c r="I37" s="12" t="s">
        <v>3</v>
      </c>
      <c r="J37" s="12" t="s">
        <v>4</v>
      </c>
      <c r="K37" s="12">
        <v>12</v>
      </c>
      <c r="L37" s="12" t="s">
        <v>14</v>
      </c>
      <c r="M37" s="12"/>
      <c r="N37" s="12"/>
      <c r="O37" s="12"/>
      <c r="P37" s="12" t="s">
        <v>7</v>
      </c>
      <c r="Q37" s="11">
        <f>H37*K37</f>
        <v>15600000</v>
      </c>
      <c r="R37" s="22" t="s">
        <v>3</v>
      </c>
    </row>
    <row r="38" spans="1:18" ht="30.75" customHeight="1">
      <c r="A38" s="20"/>
      <c r="B38" s="4"/>
      <c r="C38" s="136" t="s">
        <v>131</v>
      </c>
      <c r="D38" s="129">
        <f>Q38</f>
        <v>8000000</v>
      </c>
      <c r="E38" s="129">
        <v>7000000</v>
      </c>
      <c r="F38" s="134">
        <f>D38-E38</f>
        <v>1000000</v>
      </c>
      <c r="G38" s="127" t="s">
        <v>125</v>
      </c>
      <c r="H38" s="8"/>
      <c r="I38" s="9"/>
      <c r="J38" s="9"/>
      <c r="K38" s="9"/>
      <c r="L38" s="9"/>
      <c r="M38" s="9"/>
      <c r="N38" s="9"/>
      <c r="O38" s="9"/>
      <c r="P38" s="9" t="s">
        <v>64</v>
      </c>
      <c r="Q38" s="8">
        <v>8000000</v>
      </c>
      <c r="R38" s="21" t="s">
        <v>3</v>
      </c>
    </row>
    <row r="39" spans="1:18" ht="17.25" customHeight="1">
      <c r="A39" s="25"/>
      <c r="B39" s="4"/>
      <c r="C39" s="285" t="s">
        <v>132</v>
      </c>
      <c r="D39" s="281">
        <f>Q40</f>
        <v>8400000</v>
      </c>
      <c r="E39" s="281">
        <v>10200000</v>
      </c>
      <c r="F39" s="279">
        <f>D39-E39</f>
        <v>-1800000</v>
      </c>
      <c r="G39" s="114" t="s">
        <v>17</v>
      </c>
      <c r="H39" s="8"/>
      <c r="I39" s="9"/>
      <c r="J39" s="9"/>
      <c r="K39" s="9"/>
      <c r="L39" s="9"/>
      <c r="M39" s="9"/>
      <c r="N39" s="9"/>
      <c r="O39" s="9"/>
      <c r="P39" s="9"/>
      <c r="Q39" s="8"/>
      <c r="R39" s="21"/>
    </row>
    <row r="40" spans="1:18" ht="17.25" customHeight="1">
      <c r="A40" s="25"/>
      <c r="B40" s="4"/>
      <c r="C40" s="286"/>
      <c r="D40" s="283"/>
      <c r="E40" s="282"/>
      <c r="F40" s="284"/>
      <c r="G40" s="39"/>
      <c r="H40" s="17">
        <v>700000</v>
      </c>
      <c r="I40" s="16" t="s">
        <v>106</v>
      </c>
      <c r="J40" s="16" t="s">
        <v>107</v>
      </c>
      <c r="K40" s="16">
        <v>12</v>
      </c>
      <c r="L40" s="16" t="s">
        <v>111</v>
      </c>
      <c r="M40" s="16"/>
      <c r="N40" s="16"/>
      <c r="O40" s="16"/>
      <c r="P40" s="16" t="s">
        <v>7</v>
      </c>
      <c r="Q40" s="17">
        <f>H40*K40</f>
        <v>8400000</v>
      </c>
      <c r="R40" s="24" t="s">
        <v>3</v>
      </c>
    </row>
    <row r="41" spans="1:18" ht="36.75" customHeight="1">
      <c r="A41" s="278" t="s">
        <v>32</v>
      </c>
      <c r="B41" s="255"/>
      <c r="C41" s="255"/>
      <c r="D41" s="5">
        <f>D42</f>
        <v>9600000</v>
      </c>
      <c r="E41" s="5">
        <f>E42</f>
        <v>33800000</v>
      </c>
      <c r="F41" s="46">
        <f t="shared" ref="F41:F54" si="3">D41-E41</f>
        <v>-24200000</v>
      </c>
      <c r="G41" s="124"/>
      <c r="H41" s="7"/>
      <c r="I41" s="6"/>
      <c r="J41" s="6"/>
      <c r="K41" s="6"/>
      <c r="L41" s="6"/>
      <c r="M41" s="6"/>
      <c r="N41" s="6"/>
      <c r="O41" s="6"/>
      <c r="P41" s="6"/>
      <c r="Q41" s="7"/>
      <c r="R41" s="18"/>
    </row>
    <row r="42" spans="1:18" ht="36.75" customHeight="1">
      <c r="A42" s="19"/>
      <c r="B42" s="255" t="s">
        <v>33</v>
      </c>
      <c r="C42" s="255"/>
      <c r="D42" s="5">
        <f>SUM(D43:D45)</f>
        <v>9600000</v>
      </c>
      <c r="E42" s="5">
        <f>SUM(E43:E45)</f>
        <v>33800000</v>
      </c>
      <c r="F42" s="46">
        <f t="shared" si="3"/>
        <v>-24200000</v>
      </c>
      <c r="G42" s="124"/>
      <c r="H42" s="7"/>
      <c r="I42" s="6"/>
      <c r="J42" s="6"/>
      <c r="K42" s="6"/>
      <c r="L42" s="6"/>
      <c r="M42" s="6"/>
      <c r="N42" s="6"/>
      <c r="O42" s="6"/>
      <c r="P42" s="6"/>
      <c r="Q42" s="7"/>
      <c r="R42" s="18"/>
    </row>
    <row r="43" spans="1:18" ht="36.75" customHeight="1">
      <c r="A43" s="20"/>
      <c r="B43" s="133"/>
      <c r="C43" s="77" t="s">
        <v>148</v>
      </c>
      <c r="D43" s="5">
        <f>Q43</f>
        <v>3000000</v>
      </c>
      <c r="E43" s="5">
        <v>16200000</v>
      </c>
      <c r="F43" s="46">
        <f t="shared" si="3"/>
        <v>-13200000</v>
      </c>
      <c r="G43" s="159" t="s">
        <v>161</v>
      </c>
      <c r="H43" s="7"/>
      <c r="I43" s="6"/>
      <c r="J43" s="6"/>
      <c r="K43" s="6"/>
      <c r="L43" s="6"/>
      <c r="M43" s="6"/>
      <c r="N43" s="6"/>
      <c r="O43" s="6"/>
      <c r="P43" s="6" t="s">
        <v>162</v>
      </c>
      <c r="Q43" s="7">
        <v>3000000</v>
      </c>
      <c r="R43" s="18" t="s">
        <v>158</v>
      </c>
    </row>
    <row r="44" spans="1:18" ht="36.75" customHeight="1">
      <c r="A44" s="20"/>
      <c r="B44" s="133"/>
      <c r="C44" s="110" t="s">
        <v>127</v>
      </c>
      <c r="D44" s="5">
        <f>Q44</f>
        <v>3000000</v>
      </c>
      <c r="E44" s="5">
        <v>8000000</v>
      </c>
      <c r="F44" s="46">
        <f t="shared" si="3"/>
        <v>-5000000</v>
      </c>
      <c r="G44" s="124" t="s">
        <v>146</v>
      </c>
      <c r="H44" s="7"/>
      <c r="I44" s="6"/>
      <c r="J44" s="6"/>
      <c r="K44" s="6"/>
      <c r="L44" s="6"/>
      <c r="M44" s="6"/>
      <c r="N44" s="6"/>
      <c r="O44" s="6"/>
      <c r="P44" s="6" t="s">
        <v>147</v>
      </c>
      <c r="Q44" s="7">
        <v>3000000</v>
      </c>
      <c r="R44" s="18" t="s">
        <v>143</v>
      </c>
    </row>
    <row r="45" spans="1:18" ht="36.75" customHeight="1" thickBot="1">
      <c r="A45" s="143"/>
      <c r="B45" s="148"/>
      <c r="C45" s="149" t="s">
        <v>126</v>
      </c>
      <c r="D45" s="150">
        <f>Q45</f>
        <v>3600000</v>
      </c>
      <c r="E45" s="150">
        <v>9600000</v>
      </c>
      <c r="F45" s="151">
        <f t="shared" si="3"/>
        <v>-6000000</v>
      </c>
      <c r="G45" s="152" t="s">
        <v>141</v>
      </c>
      <c r="H45" s="153">
        <v>300000</v>
      </c>
      <c r="I45" s="154" t="s">
        <v>73</v>
      </c>
      <c r="J45" s="154" t="s">
        <v>74</v>
      </c>
      <c r="K45" s="154">
        <v>12</v>
      </c>
      <c r="L45" s="154" t="s">
        <v>75</v>
      </c>
      <c r="M45" s="154"/>
      <c r="N45" s="154"/>
      <c r="O45" s="154"/>
      <c r="P45" s="154" t="s">
        <v>7</v>
      </c>
      <c r="Q45" s="153">
        <f>H45*K45</f>
        <v>3600000</v>
      </c>
      <c r="R45" s="155" t="s">
        <v>3</v>
      </c>
    </row>
    <row r="46" spans="1:18" ht="27.95" customHeight="1">
      <c r="A46" s="215" t="s">
        <v>8</v>
      </c>
      <c r="B46" s="287"/>
      <c r="C46" s="288"/>
      <c r="D46" s="294" t="s">
        <v>53</v>
      </c>
      <c r="E46" s="294" t="s">
        <v>149</v>
      </c>
      <c r="F46" s="248" t="s">
        <v>54</v>
      </c>
      <c r="G46" s="266" t="s">
        <v>10</v>
      </c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8"/>
    </row>
    <row r="47" spans="1:18" ht="27.95" customHeight="1">
      <c r="A47" s="298" t="s">
        <v>9</v>
      </c>
      <c r="B47" s="299"/>
      <c r="C47" s="300"/>
      <c r="D47" s="295"/>
      <c r="E47" s="295"/>
      <c r="F47" s="249"/>
      <c r="G47" s="269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1"/>
    </row>
    <row r="48" spans="1:18" ht="27.95" customHeight="1">
      <c r="A48" s="278" t="s">
        <v>34</v>
      </c>
      <c r="B48" s="255"/>
      <c r="C48" s="255"/>
      <c r="D48" s="5">
        <f>D49+D56</f>
        <v>56565800</v>
      </c>
      <c r="E48" s="5">
        <f>E49+E56</f>
        <v>56700000</v>
      </c>
      <c r="F48" s="46">
        <f t="shared" si="3"/>
        <v>-134200</v>
      </c>
      <c r="G48" s="124"/>
      <c r="H48" s="7"/>
      <c r="I48" s="6"/>
      <c r="J48" s="6"/>
      <c r="K48" s="6"/>
      <c r="L48" s="6"/>
      <c r="M48" s="6"/>
      <c r="N48" s="6"/>
      <c r="O48" s="6"/>
      <c r="P48" s="6"/>
      <c r="Q48" s="7"/>
      <c r="R48" s="18"/>
    </row>
    <row r="49" spans="1:18" ht="27.95" customHeight="1">
      <c r="A49" s="19"/>
      <c r="B49" s="255" t="s">
        <v>35</v>
      </c>
      <c r="C49" s="255"/>
      <c r="D49" s="5">
        <f>SUM(D50:D55)</f>
        <v>42600000</v>
      </c>
      <c r="E49" s="5">
        <f>SUM(E50:E55)</f>
        <v>50700000</v>
      </c>
      <c r="F49" s="46">
        <f t="shared" si="3"/>
        <v>-8100000</v>
      </c>
      <c r="G49" s="124"/>
      <c r="H49" s="7"/>
      <c r="I49" s="6"/>
      <c r="J49" s="6"/>
      <c r="K49" s="6"/>
      <c r="L49" s="6"/>
      <c r="M49" s="6"/>
      <c r="N49" s="6"/>
      <c r="O49" s="6"/>
      <c r="P49" s="6"/>
      <c r="Q49" s="7"/>
      <c r="R49" s="18"/>
    </row>
    <row r="50" spans="1:18" ht="27.95" customHeight="1">
      <c r="A50" s="20"/>
      <c r="B50" s="3"/>
      <c r="C50" s="77" t="s">
        <v>133</v>
      </c>
      <c r="D50" s="5">
        <f>Q50</f>
        <v>19200000</v>
      </c>
      <c r="E50" s="5">
        <v>26400000</v>
      </c>
      <c r="F50" s="46">
        <f t="shared" si="3"/>
        <v>-7200000</v>
      </c>
      <c r="G50" s="124" t="s">
        <v>18</v>
      </c>
      <c r="H50" s="7">
        <v>1600000</v>
      </c>
      <c r="I50" s="6" t="s">
        <v>158</v>
      </c>
      <c r="J50" s="6" t="s">
        <v>159</v>
      </c>
      <c r="K50" s="6">
        <v>12</v>
      </c>
      <c r="L50" s="6" t="s">
        <v>160</v>
      </c>
      <c r="M50" s="6"/>
      <c r="N50" s="6"/>
      <c r="O50" s="6"/>
      <c r="P50" s="6" t="s">
        <v>7</v>
      </c>
      <c r="Q50" s="7">
        <f>H50*K50</f>
        <v>19200000</v>
      </c>
      <c r="R50" s="18" t="s">
        <v>3</v>
      </c>
    </row>
    <row r="51" spans="1:18" ht="27.95" customHeight="1">
      <c r="A51" s="20"/>
      <c r="B51" s="4"/>
      <c r="C51" s="110" t="s">
        <v>134</v>
      </c>
      <c r="D51" s="5">
        <f>Q51</f>
        <v>3000000</v>
      </c>
      <c r="E51" s="5">
        <v>4000000</v>
      </c>
      <c r="F51" s="46">
        <f t="shared" si="3"/>
        <v>-1000000</v>
      </c>
      <c r="G51" s="124" t="s">
        <v>19</v>
      </c>
      <c r="H51" s="7"/>
      <c r="I51" s="6"/>
      <c r="J51" s="6"/>
      <c r="K51" s="6"/>
      <c r="L51" s="6"/>
      <c r="M51" s="6"/>
      <c r="N51" s="6"/>
      <c r="O51" s="6"/>
      <c r="P51" s="6" t="s">
        <v>7</v>
      </c>
      <c r="Q51" s="7">
        <v>3000000</v>
      </c>
      <c r="R51" s="18" t="s">
        <v>3</v>
      </c>
    </row>
    <row r="52" spans="1:18" ht="14.1" customHeight="1">
      <c r="A52" s="20"/>
      <c r="B52" s="4"/>
      <c r="C52" s="110" t="s">
        <v>135</v>
      </c>
      <c r="D52" s="5">
        <f>Q52</f>
        <v>3000000</v>
      </c>
      <c r="E52" s="5">
        <v>2000000</v>
      </c>
      <c r="F52" s="46">
        <f t="shared" si="3"/>
        <v>1000000</v>
      </c>
      <c r="G52" s="124" t="s">
        <v>20</v>
      </c>
      <c r="H52" s="7"/>
      <c r="I52" s="6"/>
      <c r="J52" s="6"/>
      <c r="K52" s="6"/>
      <c r="L52" s="6"/>
      <c r="M52" s="6"/>
      <c r="N52" s="6"/>
      <c r="O52" s="6"/>
      <c r="P52" s="6" t="s">
        <v>7</v>
      </c>
      <c r="Q52" s="7">
        <v>3000000</v>
      </c>
      <c r="R52" s="18" t="s">
        <v>3</v>
      </c>
    </row>
    <row r="53" spans="1:18" ht="14.1" customHeight="1">
      <c r="A53" s="20"/>
      <c r="B53" s="4"/>
      <c r="C53" s="110" t="s">
        <v>136</v>
      </c>
      <c r="D53" s="5">
        <f>Q53</f>
        <v>14400000</v>
      </c>
      <c r="E53" s="5">
        <v>16800000</v>
      </c>
      <c r="F53" s="46">
        <f t="shared" si="3"/>
        <v>-2400000</v>
      </c>
      <c r="G53" s="124" t="s">
        <v>41</v>
      </c>
      <c r="H53" s="7">
        <v>1200000</v>
      </c>
      <c r="I53" s="6" t="s">
        <v>73</v>
      </c>
      <c r="J53" s="6" t="s">
        <v>74</v>
      </c>
      <c r="K53" s="6">
        <v>12</v>
      </c>
      <c r="L53" s="6" t="s">
        <v>75</v>
      </c>
      <c r="M53" s="6"/>
      <c r="N53" s="6"/>
      <c r="O53" s="6"/>
      <c r="P53" s="6" t="s">
        <v>37</v>
      </c>
      <c r="Q53" s="7">
        <f>H53*K53</f>
        <v>14400000</v>
      </c>
      <c r="R53" s="18" t="s">
        <v>28</v>
      </c>
    </row>
    <row r="54" spans="1:18" ht="27.95" customHeight="1">
      <c r="A54" s="20"/>
      <c r="B54" s="4"/>
      <c r="C54" s="285" t="s">
        <v>137</v>
      </c>
      <c r="D54" s="281">
        <f>Q55</f>
        <v>3000000</v>
      </c>
      <c r="E54" s="281">
        <v>1500000</v>
      </c>
      <c r="F54" s="279">
        <f t="shared" si="3"/>
        <v>1500000</v>
      </c>
      <c r="G54" s="114" t="s">
        <v>16</v>
      </c>
      <c r="H54" s="8"/>
      <c r="I54" s="9"/>
      <c r="J54" s="9"/>
      <c r="K54" s="9"/>
      <c r="L54" s="9"/>
      <c r="M54" s="9"/>
      <c r="N54" s="9"/>
      <c r="O54" s="9"/>
      <c r="P54" s="9"/>
      <c r="Q54" s="8"/>
      <c r="R54" s="21"/>
    </row>
    <row r="55" spans="1:18" ht="27.95" customHeight="1">
      <c r="A55" s="20"/>
      <c r="B55" s="4"/>
      <c r="C55" s="293"/>
      <c r="D55" s="289"/>
      <c r="E55" s="292"/>
      <c r="F55" s="280"/>
      <c r="G55" s="126"/>
      <c r="H55" s="11">
        <v>250000</v>
      </c>
      <c r="I55" s="12" t="s">
        <v>3</v>
      </c>
      <c r="J55" s="12" t="s">
        <v>4</v>
      </c>
      <c r="K55" s="12">
        <v>12</v>
      </c>
      <c r="L55" s="12" t="s">
        <v>14</v>
      </c>
      <c r="M55" s="12"/>
      <c r="N55" s="12"/>
      <c r="O55" s="12"/>
      <c r="P55" s="12" t="s">
        <v>7</v>
      </c>
      <c r="Q55" s="11">
        <f>H55*K55</f>
        <v>3000000</v>
      </c>
      <c r="R55" s="22" t="s">
        <v>3</v>
      </c>
    </row>
    <row r="56" spans="1:18" ht="27.95" customHeight="1">
      <c r="A56" s="20"/>
      <c r="B56" s="255" t="s">
        <v>36</v>
      </c>
      <c r="C56" s="255"/>
      <c r="D56" s="5">
        <f>SUM(D57:D60)</f>
        <v>13965800</v>
      </c>
      <c r="E56" s="5">
        <f>SUM(E57:E60)</f>
        <v>6000000</v>
      </c>
      <c r="F56" s="46">
        <f t="shared" ref="F56:F61" si="4">D56-E56</f>
        <v>7965800</v>
      </c>
      <c r="G56" s="124"/>
      <c r="H56" s="7"/>
      <c r="I56" s="6"/>
      <c r="J56" s="6"/>
      <c r="K56" s="6"/>
      <c r="L56" s="6"/>
      <c r="M56" s="6"/>
      <c r="N56" s="6"/>
      <c r="O56" s="6"/>
      <c r="P56" s="6"/>
      <c r="Q56" s="7"/>
      <c r="R56" s="18"/>
    </row>
    <row r="57" spans="1:18" ht="27.95" customHeight="1">
      <c r="A57" s="20"/>
      <c r="B57" s="3"/>
      <c r="C57" s="77" t="s">
        <v>138</v>
      </c>
      <c r="D57" s="5">
        <f>Q57</f>
        <v>3000000</v>
      </c>
      <c r="E57" s="5">
        <v>1500000</v>
      </c>
      <c r="F57" s="62">
        <f t="shared" si="4"/>
        <v>1500000</v>
      </c>
      <c r="G57" s="124" t="s">
        <v>72</v>
      </c>
      <c r="H57" s="7"/>
      <c r="I57" s="6"/>
      <c r="J57" s="6"/>
      <c r="K57" s="6"/>
      <c r="L57" s="6"/>
      <c r="M57" s="6"/>
      <c r="N57" s="6"/>
      <c r="O57" s="6"/>
      <c r="P57" s="6" t="s">
        <v>7</v>
      </c>
      <c r="Q57" s="7">
        <v>3000000</v>
      </c>
      <c r="R57" s="18" t="s">
        <v>3</v>
      </c>
    </row>
    <row r="58" spans="1:18" ht="27.95" customHeight="1">
      <c r="A58" s="25"/>
      <c r="B58" s="4"/>
      <c r="C58" s="112" t="s">
        <v>206</v>
      </c>
      <c r="D58" s="99">
        <f>Q58</f>
        <v>0</v>
      </c>
      <c r="E58" s="99">
        <v>1500000</v>
      </c>
      <c r="F58" s="62">
        <f t="shared" si="4"/>
        <v>-1500000</v>
      </c>
      <c r="G58" s="121" t="s">
        <v>210</v>
      </c>
      <c r="H58" s="8"/>
      <c r="I58" s="9"/>
      <c r="J58" s="9"/>
      <c r="K58" s="9"/>
      <c r="L58" s="9"/>
      <c r="M58" s="9"/>
      <c r="N58" s="9"/>
      <c r="O58" s="9"/>
      <c r="P58" s="40" t="s">
        <v>108</v>
      </c>
      <c r="Q58" s="8">
        <v>0</v>
      </c>
      <c r="R58" s="21" t="s">
        <v>106</v>
      </c>
    </row>
    <row r="59" spans="1:18" ht="34.5" customHeight="1">
      <c r="A59" s="25"/>
      <c r="B59" s="4"/>
      <c r="C59" s="112" t="s">
        <v>205</v>
      </c>
      <c r="D59" s="99">
        <f>Q59</f>
        <v>8000000</v>
      </c>
      <c r="E59" s="99">
        <v>0</v>
      </c>
      <c r="F59" s="62">
        <f t="shared" si="4"/>
        <v>8000000</v>
      </c>
      <c r="G59" s="121" t="s">
        <v>207</v>
      </c>
      <c r="H59" s="8"/>
      <c r="I59" s="9"/>
      <c r="J59" s="9"/>
      <c r="K59" s="9"/>
      <c r="L59" s="9"/>
      <c r="M59" s="9"/>
      <c r="N59" s="9"/>
      <c r="O59" s="9"/>
      <c r="P59" s="40" t="s">
        <v>208</v>
      </c>
      <c r="Q59" s="8">
        <v>8000000</v>
      </c>
      <c r="R59" s="21" t="s">
        <v>209</v>
      </c>
    </row>
    <row r="60" spans="1:18" ht="34.5" customHeight="1">
      <c r="A60" s="25"/>
      <c r="B60" s="4"/>
      <c r="C60" s="112" t="s">
        <v>139</v>
      </c>
      <c r="D60" s="99">
        <f>Q60</f>
        <v>2965800</v>
      </c>
      <c r="E60" s="99">
        <v>3000000</v>
      </c>
      <c r="F60" s="62">
        <f t="shared" ref="F60" si="5">D60-E60</f>
        <v>-34200</v>
      </c>
      <c r="G60" s="121" t="s">
        <v>113</v>
      </c>
      <c r="H60" s="8"/>
      <c r="I60" s="9"/>
      <c r="J60" s="9"/>
      <c r="K60" s="9"/>
      <c r="L60" s="9"/>
      <c r="M60" s="9"/>
      <c r="N60" s="9"/>
      <c r="O60" s="9"/>
      <c r="P60" s="40" t="s">
        <v>7</v>
      </c>
      <c r="Q60" s="8">
        <v>2965800</v>
      </c>
      <c r="R60" s="21" t="s">
        <v>3</v>
      </c>
    </row>
    <row r="61" spans="1:18" ht="34.5" customHeight="1">
      <c r="A61" s="278" t="s">
        <v>67</v>
      </c>
      <c r="B61" s="255"/>
      <c r="C61" s="255"/>
      <c r="D61" s="5">
        <f>D62</f>
        <v>2000000</v>
      </c>
      <c r="E61" s="5">
        <f>E62</f>
        <v>3000000</v>
      </c>
      <c r="F61" s="46">
        <f t="shared" si="4"/>
        <v>-1000000</v>
      </c>
      <c r="G61" s="124"/>
      <c r="H61" s="7"/>
      <c r="I61" s="6"/>
      <c r="J61" s="6"/>
      <c r="K61" s="6"/>
      <c r="L61" s="6"/>
      <c r="M61" s="6"/>
      <c r="N61" s="6"/>
      <c r="O61" s="6"/>
      <c r="P61" s="6"/>
      <c r="Q61" s="7"/>
      <c r="R61" s="18"/>
    </row>
    <row r="62" spans="1:18" ht="39.950000000000003" customHeight="1">
      <c r="A62" s="19"/>
      <c r="B62" s="255" t="s">
        <v>68</v>
      </c>
      <c r="C62" s="255"/>
      <c r="D62" s="5">
        <f>D63</f>
        <v>2000000</v>
      </c>
      <c r="E62" s="5">
        <f>E63</f>
        <v>3000000</v>
      </c>
      <c r="F62" s="46">
        <f t="shared" ref="F62:F63" si="6">D62-E62</f>
        <v>-1000000</v>
      </c>
      <c r="G62" s="125"/>
      <c r="H62" s="7"/>
      <c r="I62" s="6"/>
      <c r="J62" s="6"/>
      <c r="K62" s="6"/>
      <c r="L62" s="6"/>
      <c r="M62" s="6"/>
      <c r="N62" s="6"/>
      <c r="O62" s="6"/>
      <c r="P62" s="6"/>
      <c r="Q62" s="7"/>
      <c r="R62" s="18"/>
    </row>
    <row r="63" spans="1:18" ht="27.75" thickBot="1">
      <c r="A63" s="143"/>
      <c r="B63" s="156"/>
      <c r="C63" s="157" t="s">
        <v>140</v>
      </c>
      <c r="D63" s="150">
        <f>Q63</f>
        <v>2000000</v>
      </c>
      <c r="E63" s="150">
        <v>3000000</v>
      </c>
      <c r="F63" s="151">
        <f t="shared" si="6"/>
        <v>-1000000</v>
      </c>
      <c r="G63" s="158" t="s">
        <v>69</v>
      </c>
      <c r="H63" s="146"/>
      <c r="I63" s="145"/>
      <c r="J63" s="145"/>
      <c r="K63" s="145"/>
      <c r="L63" s="145"/>
      <c r="M63" s="145"/>
      <c r="N63" s="145"/>
      <c r="O63" s="145"/>
      <c r="P63" s="145" t="s">
        <v>64</v>
      </c>
      <c r="Q63" s="146">
        <v>2000000</v>
      </c>
      <c r="R63" s="147" t="s">
        <v>59</v>
      </c>
    </row>
    <row r="64" spans="1:18" ht="27" customHeight="1" thickTop="1" thickBot="1">
      <c r="A64" s="275" t="s">
        <v>25</v>
      </c>
      <c r="B64" s="276"/>
      <c r="C64" s="277"/>
      <c r="D64" s="33">
        <f>D5+D41+D48+D61</f>
        <v>331937920</v>
      </c>
      <c r="E64" s="33">
        <f>E5+E41+E48+E61</f>
        <v>537193120</v>
      </c>
      <c r="F64" s="188">
        <f>D64-E64</f>
        <v>-205255200</v>
      </c>
      <c r="G64" s="122"/>
      <c r="H64" s="35"/>
      <c r="I64" s="34"/>
      <c r="J64" s="34"/>
      <c r="K64" s="34"/>
      <c r="L64" s="34"/>
      <c r="M64" s="34"/>
      <c r="N64" s="34"/>
      <c r="O64" s="34"/>
      <c r="P64" s="34"/>
      <c r="Q64" s="35"/>
      <c r="R64" s="36"/>
    </row>
  </sheetData>
  <mergeCells count="54">
    <mergeCell ref="G46:R47"/>
    <mergeCell ref="A47:C47"/>
    <mergeCell ref="A46:C46"/>
    <mergeCell ref="E46:E47"/>
    <mergeCell ref="D46:D47"/>
    <mergeCell ref="A5:C5"/>
    <mergeCell ref="B6:C6"/>
    <mergeCell ref="B32:C32"/>
    <mergeCell ref="C19:C23"/>
    <mergeCell ref="E19:E23"/>
    <mergeCell ref="D19:D23"/>
    <mergeCell ref="C29:C30"/>
    <mergeCell ref="D29:D30"/>
    <mergeCell ref="Q2:R2"/>
    <mergeCell ref="A3:C3"/>
    <mergeCell ref="E3:E4"/>
    <mergeCell ref="D3:D4"/>
    <mergeCell ref="G3:R4"/>
    <mergeCell ref="A4:C4"/>
    <mergeCell ref="F3:F4"/>
    <mergeCell ref="B49:C49"/>
    <mergeCell ref="E54:E55"/>
    <mergeCell ref="D54:D55"/>
    <mergeCell ref="C54:C55"/>
    <mergeCell ref="F19:F23"/>
    <mergeCell ref="C36:C37"/>
    <mergeCell ref="E36:E37"/>
    <mergeCell ref="D36:D37"/>
    <mergeCell ref="F36:F37"/>
    <mergeCell ref="F29:F30"/>
    <mergeCell ref="D25:D26"/>
    <mergeCell ref="E25:E26"/>
    <mergeCell ref="F25:F26"/>
    <mergeCell ref="D33:D34"/>
    <mergeCell ref="E33:E34"/>
    <mergeCell ref="F33:F34"/>
    <mergeCell ref="B42:C42"/>
    <mergeCell ref="A48:C48"/>
    <mergeCell ref="G25:R26"/>
    <mergeCell ref="A26:C26"/>
    <mergeCell ref="A64:C64"/>
    <mergeCell ref="F46:F47"/>
    <mergeCell ref="A61:C61"/>
    <mergeCell ref="B62:C62"/>
    <mergeCell ref="F54:F55"/>
    <mergeCell ref="B56:C56"/>
    <mergeCell ref="E39:E40"/>
    <mergeCell ref="D39:D40"/>
    <mergeCell ref="F39:F40"/>
    <mergeCell ref="A41:C41"/>
    <mergeCell ref="C39:C40"/>
    <mergeCell ref="A25:C25"/>
    <mergeCell ref="E29:E30"/>
    <mergeCell ref="C33:C34"/>
  </mergeCells>
  <phoneticPr fontId="1" type="noConversion"/>
  <pageMargins left="0.9055118110236221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세입내역</vt:lpstr>
      <vt:lpstr>세출내역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컴퓨터3</cp:lastModifiedBy>
  <cp:lastPrinted>2012-12-20T08:39:49Z</cp:lastPrinted>
  <dcterms:created xsi:type="dcterms:W3CDTF">2008-10-30T10:06:54Z</dcterms:created>
  <dcterms:modified xsi:type="dcterms:W3CDTF">2013-01-24T06:41:01Z</dcterms:modified>
</cp:coreProperties>
</file>